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Seznam figur" sheetId="3" r:id="rId3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'01 - Stavební část'!$C$127:$K$250</definedName>
    <definedName name="_xlnm.Print_Area" localSheetId="1">'01 - Stavební část'!$C$82:$J$109,'01 - Stavební část'!$C$115:$J$250</definedName>
    <definedName name="_xlnm.Print_Titles" localSheetId="1">'01 - Stavební část'!$127:$127</definedName>
    <definedName name="_xlnm.Print_Area" localSheetId="2">'Seznam figur'!$C$4:$G$20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7"/>
  <c r="J36"/>
  <c i="1" r="AY95"/>
  <c i="2" r="J35"/>
  <c i="1" r="AX95"/>
  <c i="2" r="BI247"/>
  <c r="BH247"/>
  <c r="BG247"/>
  <c r="BF247"/>
  <c r="T247"/>
  <c r="T246"/>
  <c r="R247"/>
  <c r="R246"/>
  <c r="P247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5"/>
  <c r="BH235"/>
  <c r="BG235"/>
  <c r="BF235"/>
  <c r="T235"/>
  <c r="R235"/>
  <c r="P235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0"/>
  <c r="BH190"/>
  <c r="BG190"/>
  <c r="BF190"/>
  <c r="T190"/>
  <c r="R190"/>
  <c r="P190"/>
  <c r="BI187"/>
  <c r="BH187"/>
  <c r="BG187"/>
  <c r="BF187"/>
  <c r="T187"/>
  <c r="T186"/>
  <c r="R187"/>
  <c r="R186"/>
  <c r="P187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6"/>
  <c r="BH136"/>
  <c r="BG136"/>
  <c r="BF136"/>
  <c r="T136"/>
  <c r="R136"/>
  <c r="P136"/>
  <c r="BI131"/>
  <c r="BH131"/>
  <c r="BG131"/>
  <c r="BF131"/>
  <c r="T131"/>
  <c r="T130"/>
  <c r="R131"/>
  <c r="R130"/>
  <c r="P131"/>
  <c r="P130"/>
  <c r="J125"/>
  <c r="F124"/>
  <c r="F122"/>
  <c r="E120"/>
  <c r="J92"/>
  <c r="F91"/>
  <c r="F89"/>
  <c r="E87"/>
  <c r="J21"/>
  <c r="E21"/>
  <c r="J91"/>
  <c r="J20"/>
  <c r="J18"/>
  <c r="E18"/>
  <c r="F125"/>
  <c r="J17"/>
  <c r="J12"/>
  <c r="J122"/>
  <c r="E7"/>
  <c r="E118"/>
  <c i="1" r="L90"/>
  <c r="AM90"/>
  <c r="AM89"/>
  <c r="L89"/>
  <c r="AM87"/>
  <c r="L87"/>
  <c r="L85"/>
  <c r="L84"/>
  <c i="2" r="BK220"/>
  <c r="BK210"/>
  <c r="BK209"/>
  <c r="J205"/>
  <c r="J203"/>
  <c r="BK202"/>
  <c r="J200"/>
  <c r="J197"/>
  <c r="BK190"/>
  <c r="BK185"/>
  <c r="BK181"/>
  <c r="J168"/>
  <c r="BK160"/>
  <c r="J155"/>
  <c r="BK153"/>
  <c r="J149"/>
  <c r="BK141"/>
  <c r="J131"/>
  <c r="BK225"/>
  <c r="BK222"/>
  <c r="J220"/>
  <c r="J219"/>
  <c r="BK217"/>
  <c r="BK215"/>
  <c r="BK142"/>
  <c r="J141"/>
  <c r="BK136"/>
  <c i="1" r="AS94"/>
  <c i="2" r="BK247"/>
  <c r="J247"/>
  <c r="BK226"/>
  <c r="J223"/>
  <c r="BK219"/>
  <c r="J217"/>
  <c r="J215"/>
  <c r="J211"/>
  <c r="BK187"/>
  <c r="J183"/>
  <c r="J182"/>
  <c r="J181"/>
  <c r="BK170"/>
  <c r="J164"/>
  <c r="BK156"/>
  <c r="BK149"/>
  <c r="J140"/>
  <c r="J136"/>
  <c r="J190"/>
  <c r="J170"/>
  <c r="BK155"/>
  <c r="J153"/>
  <c r="J144"/>
  <c r="BK140"/>
  <c r="BK245"/>
  <c r="J245"/>
  <c r="BK244"/>
  <c r="J244"/>
  <c r="BK243"/>
  <c r="J243"/>
  <c r="BK242"/>
  <c r="J242"/>
  <c r="BK240"/>
  <c r="J240"/>
  <c r="BK235"/>
  <c r="J235"/>
  <c r="BK232"/>
  <c r="J232"/>
  <c r="BK227"/>
  <c r="J227"/>
  <c r="J226"/>
  <c r="J225"/>
  <c r="BK223"/>
  <c r="J222"/>
  <c r="BK211"/>
  <c r="J210"/>
  <c r="J209"/>
  <c r="BK205"/>
  <c r="BK203"/>
  <c r="J202"/>
  <c r="BK200"/>
  <c r="BK197"/>
  <c r="J187"/>
  <c r="J185"/>
  <c r="BK183"/>
  <c r="BK182"/>
  <c r="BK168"/>
  <c r="BK164"/>
  <c r="J160"/>
  <c r="J156"/>
  <c r="BK144"/>
  <c r="J142"/>
  <c r="BK131"/>
  <c l="1" r="R189"/>
  <c r="T135"/>
  <c r="T129"/>
  <c r="BK148"/>
  <c r="J148"/>
  <c r="J100"/>
  <c r="P148"/>
  <c r="BK189"/>
  <c r="J189"/>
  <c r="J104"/>
  <c r="BK135"/>
  <c r="J135"/>
  <c r="J99"/>
  <c r="P135"/>
  <c r="P129"/>
  <c r="R135"/>
  <c r="R129"/>
  <c r="R148"/>
  <c r="BK180"/>
  <c r="J180"/>
  <c r="J101"/>
  <c r="P180"/>
  <c r="R180"/>
  <c r="T180"/>
  <c r="R241"/>
  <c r="R216"/>
  <c r="P189"/>
  <c r="T189"/>
  <c r="BK204"/>
  <c r="J204"/>
  <c r="J105"/>
  <c r="P204"/>
  <c r="R204"/>
  <c r="T204"/>
  <c r="BK241"/>
  <c r="J241"/>
  <c r="J107"/>
  <c r="P241"/>
  <c r="P216"/>
  <c r="T148"/>
  <c r="T241"/>
  <c r="T216"/>
  <c r="F92"/>
  <c r="BE141"/>
  <c r="BE153"/>
  <c r="BE168"/>
  <c r="BE170"/>
  <c r="BE181"/>
  <c r="BE190"/>
  <c r="BE197"/>
  <c r="BE202"/>
  <c r="BE203"/>
  <c r="BE209"/>
  <c r="BE215"/>
  <c r="BE217"/>
  <c r="BE222"/>
  <c r="BE226"/>
  <c r="BE227"/>
  <c r="BE232"/>
  <c r="BE235"/>
  <c r="BE240"/>
  <c r="BE242"/>
  <c r="BE243"/>
  <c r="BE244"/>
  <c r="BE245"/>
  <c r="BK130"/>
  <c r="BK246"/>
  <c r="J246"/>
  <c r="J108"/>
  <c r="J124"/>
  <c r="BE136"/>
  <c r="BE144"/>
  <c r="BE160"/>
  <c r="BE187"/>
  <c r="BK186"/>
  <c r="J186"/>
  <c r="J102"/>
  <c r="E85"/>
  <c r="J89"/>
  <c r="BE131"/>
  <c r="BE155"/>
  <c r="BE156"/>
  <c r="BE164"/>
  <c r="BE183"/>
  <c r="BE185"/>
  <c r="BE210"/>
  <c r="BE211"/>
  <c r="BE219"/>
  <c r="BE223"/>
  <c r="BE225"/>
  <c r="BE140"/>
  <c r="BE220"/>
  <c r="BK216"/>
  <c r="J216"/>
  <c r="J106"/>
  <c r="BE142"/>
  <c r="BE149"/>
  <c r="BE182"/>
  <c r="BE200"/>
  <c r="BE205"/>
  <c r="BE247"/>
  <c r="F34"/>
  <c i="1" r="BA95"/>
  <c r="BA94"/>
  <c r="AW94"/>
  <c r="AK30"/>
  <c i="2" r="F35"/>
  <c i="1" r="BB95"/>
  <c r="BB94"/>
  <c r="AX94"/>
  <c i="2" r="F36"/>
  <c i="1" r="BC95"/>
  <c r="BC94"/>
  <c r="W32"/>
  <c i="2" r="J34"/>
  <c i="1" r="AW95"/>
  <c i="2" r="F37"/>
  <c i="1" r="BD95"/>
  <c r="BD94"/>
  <c r="W33"/>
  <c i="2" l="1" r="BK129"/>
  <c r="J129"/>
  <c r="J97"/>
  <c r="T188"/>
  <c r="T128"/>
  <c r="P188"/>
  <c r="P128"/>
  <c i="1" r="AU95"/>
  <c i="2" r="R188"/>
  <c r="R128"/>
  <c r="J130"/>
  <c r="J98"/>
  <c r="BK188"/>
  <c r="J188"/>
  <c r="J103"/>
  <c i="1" r="AY94"/>
  <c r="W30"/>
  <c i="2" r="J33"/>
  <c i="1" r="AV95"/>
  <c r="AT95"/>
  <c r="W31"/>
  <c i="2" r="F33"/>
  <c i="1" r="AZ95"/>
  <c r="AZ94"/>
  <c r="W29"/>
  <c r="AU94"/>
  <c i="2" l="1" r="BK128"/>
  <c r="J128"/>
  <c r="J96"/>
  <c i="1" r="AV94"/>
  <c r="AK29"/>
  <c l="1" r="AT94"/>
  <c i="2" r="J30"/>
  <c i="1" r="AG95"/>
  <c r="AN95"/>
  <c i="2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<sst xmlns="http://schemas.openxmlformats.org/spreadsheetml/2006/main">
  <si>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</si>
  <si>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</si>
  <si>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</si>
  <si>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</si>
  <si>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</si>
  <si>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{c6e65779-c112-4526-b552-e6fb2f622f7c}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</si>
  <si>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</si>
  <si>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</si>
  <si>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</si>
  <si>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</si>
  <si>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</si>
  <si>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</si>
  <si>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</si>
  <si>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</si>
  <si>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2026024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</si>
  <si>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</si>
  <si>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</si>
  <si>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Zvonice Plužná</t>
  </si>
  <si>
    <t>KSO:</t>
  </si>
  <si>
    <t>CC-CZ:</t>
  </si>
  <si>
    <t>Místo:</t>
  </si>
  <si>
    <t>Obec Plužná, Plužná 54, 294 23 Čistá</t>
  </si>
  <si>
    <t>Datum:</t>
  </si>
  <si>
    <t>30. 3. 2026</t>
  </si>
  <si>
    <t>Zadavatel:</t>
  </si>
  <si>
    <t>IČ:</t>
  </si>
  <si>
    <t>Obec Plužná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</si>
  <si>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</si>
  <si>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</si>
  <si>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</si>
  <si>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</si>
  <si>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</si>
  <si>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</si>
  <si>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</si>
  <si>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45107360</t>
  </si>
  <si>
    <t>Ing. Michal Štýs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</si>
  <si>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</si>
  <si>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</si>
  <si>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</si>
  <si>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</si>
  <si>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</si>
  <si>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</si>
  <si>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</si>
  <si>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</si>
  <si>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</si>
  <si>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</si>
  <si>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</si>
  <si>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</si>
  <si>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</si>
  <si>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</si>
  <si>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</si>
  <si>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</si>
  <si>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</si>
  <si>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</si>
  <si>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</si>
  <si>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</si>
  <si>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</si>
  <si>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</si>
  <si>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</si>
  <si>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</si>
  <si>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</si>
  <si>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</si>
  <si>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</si>
  <si>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</si>
  <si>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</si>
  <si>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</si>
  <si>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</si>
  <si>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</si>
  <si>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</si>
  <si>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</si>
  <si>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</si>
  <si>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</si>
  <si>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</si>
  <si>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</si>
  <si>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</si>
  <si>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</si>
  <si>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</si>
  <si>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</si>
  <si>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</si>
  <si>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</si>
  <si>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</si>
  <si>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</si>
  <si>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</si>
  <si>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</si>
  <si>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</si>
  <si>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</si>
  <si>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{4b2a773e-f591-4886-967e-d5baa9408f02}</t>
  </si>
  <si>
    <t>2</t>
  </si>
  <si>
    <t>VV0001</t>
  </si>
  <si>
    <t>Výkaz (2)</t>
  </si>
  <si>
    <t>22,387</t>
  </si>
  <si>
    <t>3</t>
  </si>
  <si>
    <t>KRYCÍ LIST SOUPISU PRACÍ</t>
  </si>
  <si>
    <t>Objekt:</t>
  </si>
  <si>
    <t>01 -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</si>
  <si>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</si>
  <si>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</si>
  <si>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</si>
  <si>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</si>
  <si>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</si>
  <si>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</si>
  <si>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</si>
  <si>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</si>
  <si>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</si>
  <si>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</si>
  <si>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</si>
  <si>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</si>
  <si>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764 - Konstrukce klempířské</t>
  </si>
  <si>
    <t xml:space="preserve">    782 - Dokončovací práce - obklady z kamene</t>
  </si>
  <si>
    <t xml:space="preserve">    783 - Dokončovací práce - nátěry</t>
  </si>
  <si>
    <t xml:space="preserve">      762 - Konstrukce tesařské - atypické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</si>
  <si>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</si>
  <si>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</si>
  <si>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</si>
  <si>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</si>
  <si>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</si>
  <si>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</si>
  <si>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</si>
  <si>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</si>
  <si>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</si>
  <si>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</si>
  <si>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</si>
  <si>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</si>
  <si>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</si>
  <si>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</si>
  <si>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</si>
  <si>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</si>
  <si>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</si>
  <si>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</si>
  <si>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</si>
  <si>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319202235</t>
  </si>
  <si>
    <t>Dodatečná izolace cihelného zdiva tl přes 600 do 750 mm nízkotlakou dvouřadovou injektáží mikroemulzí</t>
  </si>
  <si>
    <t>m</t>
  </si>
  <si>
    <t>4</t>
  </si>
  <si>
    <t>-123700061</t>
  </si>
  <si>
    <t>VV</t>
  </si>
  <si>
    <t>3,21*4</t>
  </si>
  <si>
    <t>Součet</t>
  </si>
  <si>
    <t>6</t>
  </si>
  <si>
    <t>Úpravy povrchů, podlahy a osazování výplní</t>
  </si>
  <si>
    <t>622131151.BMT.001</t>
  </si>
  <si>
    <t>Sanační postřik Baumit SanovaPre vnějších stěn nanášený celoplošně ručně</t>
  </si>
  <si>
    <t>m2</t>
  </si>
  <si>
    <t>1320997986</t>
  </si>
  <si>
    <t>3,21*4*1,2</t>
  </si>
  <si>
    <t>1,2*1*-1</t>
  </si>
  <si>
    <t>622325121.BMT.001</t>
  </si>
  <si>
    <t>Sanační jádrová omítka Baumit Sanova Uni vnějších stěn nanášená ručně</t>
  </si>
  <si>
    <t>1540168310</t>
  </si>
  <si>
    <t>622328231.BMT.001</t>
  </si>
  <si>
    <t>Sanační štuk vnějších stěn Baumit SanovaFine tloušťky do 3 mm</t>
  </si>
  <si>
    <t>-1615244610</t>
  </si>
  <si>
    <t>5</t>
  </si>
  <si>
    <t>622311131</t>
  </si>
  <si>
    <t>Vápenný štuk vnějších stěn tloušťky do 3 mm</t>
  </si>
  <si>
    <t>1952496382</t>
  </si>
  <si>
    <t>(4,414+0,2-1,2)*3,21*4</t>
  </si>
  <si>
    <t>622645011</t>
  </si>
  <si>
    <t>Kamenické opracování pemrlováním povrchu stěn z měkkého kamene</t>
  </si>
  <si>
    <t>-1916543288</t>
  </si>
  <si>
    <t>3,458*0,7*4</t>
  </si>
  <si>
    <t>0,7*1*-1</t>
  </si>
  <si>
    <t>9</t>
  </si>
  <si>
    <t>Ostatní konstrukce a práce, bourání</t>
  </si>
  <si>
    <t>7</t>
  </si>
  <si>
    <t>943211111</t>
  </si>
  <si>
    <t>Montáž lešení prostorového rámového lehkého s podlahami zatížení do 200 kg/m2 v do 10 m</t>
  </si>
  <si>
    <t>m3</t>
  </si>
  <si>
    <t>772341778</t>
  </si>
  <si>
    <t>(0,6+3,687+0,6)*6,4*2</t>
  </si>
  <si>
    <t>3,687*6,4*2</t>
  </si>
  <si>
    <t>8</t>
  </si>
  <si>
    <t>943211211</t>
  </si>
  <si>
    <t>Příplatek k lešení prostorovému rámovému lehkému s podlahami do 200 kg/m2 v do 10 m za každý den použití</t>
  </si>
  <si>
    <t>1819250038</t>
  </si>
  <si>
    <t>109,748*61 'Přepočtené koeficientem množství</t>
  </si>
  <si>
    <t>943211811</t>
  </si>
  <si>
    <t>Demontáž lešení prostorového rámového lehkého s podlahami zatížení do 200 kg/m2 v do 10 m</t>
  </si>
  <si>
    <t>2075793261</t>
  </si>
  <si>
    <t>10</t>
  </si>
  <si>
    <t>978013191</t>
  </si>
  <si>
    <t>Otlučení (osekání) vnitřní vápenné, vápenocementové nebo vápenosádrové omítky stěn tl do 25 mm v rozsahu přes 50 do 100%</t>
  </si>
  <si>
    <t>-1294465052</t>
  </si>
  <si>
    <t>(0,7+0,25+1,62+1,65+1,62+0,25+0,7+1)*2,3</t>
  </si>
  <si>
    <t>1*2,1*-1</t>
  </si>
  <si>
    <t>11</t>
  </si>
  <si>
    <t>978015391</t>
  </si>
  <si>
    <t>Otlučení (osekání) vnější vápenné nebo vápenocementové omítky tl do 20 mm stupně členitosti 1 v rozsahu přes 80 do 100%</t>
  </si>
  <si>
    <t>-1153723452</t>
  </si>
  <si>
    <t>978014391</t>
  </si>
  <si>
    <t>Příplatek k otlučení (osekání) vnější vápenné nebo vápenocementové omítky tl do 20 mm ZKD 10 mm tl přes 20 mm v rozsahu přes 80 do 100%</t>
  </si>
  <si>
    <t>783106301</t>
  </si>
  <si>
    <t>13</t>
  </si>
  <si>
    <t>978035127</t>
  </si>
  <si>
    <t>Odstranění tenkovrstvé omítky nebo štuku tl přes 2 mm odsekáním v rozsahu přes 50 do 100 %</t>
  </si>
  <si>
    <t>1217297249</t>
  </si>
  <si>
    <t>14</t>
  </si>
  <si>
    <t>978023411</t>
  </si>
  <si>
    <t>Vyškrabání spár zdiva cihelného mimo komínového</t>
  </si>
  <si>
    <t>-1255913488</t>
  </si>
  <si>
    <t>Omítky vnější</t>
  </si>
  <si>
    <t>Mezisoučet</t>
  </si>
  <si>
    <t>Omítky vnitřní</t>
  </si>
  <si>
    <t>997</t>
  </si>
  <si>
    <t>Doprava suti a vybouraných hmot</t>
  </si>
  <si>
    <t>15</t>
  </si>
  <si>
    <t>997013212</t>
  </si>
  <si>
    <t>Vnitrostaveništní doprava suti a vybouraných hmot pro budovy v přes 6 do 9 m ručně</t>
  </si>
  <si>
    <t>t</t>
  </si>
  <si>
    <t>2107816963</t>
  </si>
  <si>
    <t>16</t>
  </si>
  <si>
    <t>997013501</t>
  </si>
  <si>
    <t>Odvoz suti a vybouraných hmot na skládku nebo meziskládku do 1 km se složením</t>
  </si>
  <si>
    <t>-880301536</t>
  </si>
  <si>
    <t>17</t>
  </si>
  <si>
    <t>997013509</t>
  </si>
  <si>
    <t>Příplatek k odvozu suti a vybouraných hmot na skládku ZKD 1 km přes 1 km</t>
  </si>
  <si>
    <t>1697881836</t>
  </si>
  <si>
    <t>3,082*10 'Přepočtené koeficientem množství</t>
  </si>
  <si>
    <t>18</t>
  </si>
  <si>
    <t>997013631</t>
  </si>
  <si>
    <t>Poplatek za uložení na skládce (skládkovné) stavebního odpadu směsného kód odpadu 17 09 04</t>
  </si>
  <si>
    <t>180849172</t>
  </si>
  <si>
    <t>998</t>
  </si>
  <si>
    <t>Přesun hmot</t>
  </si>
  <si>
    <t>19</t>
  </si>
  <si>
    <t>998011009</t>
  </si>
  <si>
    <t>Přesun hmot pro budovy zděné s omezením mechanizace pro budovy v přes 6 do 12 m</t>
  </si>
  <si>
    <t>430460859</t>
  </si>
  <si>
    <t>PSV</t>
  </si>
  <si>
    <t>Práce a dodávky PSV</t>
  </si>
  <si>
    <t>764</t>
  </si>
  <si>
    <t>Konstrukce klempířské</t>
  </si>
  <si>
    <t>20</t>
  </si>
  <si>
    <t>764001821</t>
  </si>
  <si>
    <t>Demontáž krytiny ze svitků nebo tabulí do suti</t>
  </si>
  <si>
    <t>-144733146</t>
  </si>
  <si>
    <t>"Množství určené pomocí aplikace Výměry.</t>
  </si>
  <si>
    <t>"Střecha objektu</t>
  </si>
  <si>
    <t>"3,340*1,41*4</t>
  </si>
  <si>
    <t>"Kopule zvonice</t>
  </si>
  <si>
    <t>"0,440*1,43*1,41*4</t>
  </si>
  <si>
    <t>764131413</t>
  </si>
  <si>
    <t>Krytina střechy rovné drážkováním ze svitků z Cu plechu rš 670 mm sklonu přes 30 do 60°</t>
  </si>
  <si>
    <t>-369643754</t>
  </si>
  <si>
    <t>"Střecha objektu bez prořezu</t>
  </si>
  <si>
    <t>3,340 *1,41*4</t>
  </si>
  <si>
    <t>22</t>
  </si>
  <si>
    <t>764238406</t>
  </si>
  <si>
    <t>Oplechování římsy rovné mechanicky kotvené z Cu plechu rš 500 mm</t>
  </si>
  <si>
    <t>1451182045</t>
  </si>
  <si>
    <t>1,094*4</t>
  </si>
  <si>
    <t>23</t>
  </si>
  <si>
    <t>764238447</t>
  </si>
  <si>
    <t>Příplatek k cenám římsy rovné z Cu plechu za zvýšenou pracnost provedení rohu nebo koutu rš přes 400 mm</t>
  </si>
  <si>
    <t>kus</t>
  </si>
  <si>
    <t>-291012384</t>
  </si>
  <si>
    <t>24</t>
  </si>
  <si>
    <t>998764122</t>
  </si>
  <si>
    <t>Přesun hmot tonážní pro konstrukce klempířské ruční v objektech v přes 6 do 12 m</t>
  </si>
  <si>
    <t>-327064515</t>
  </si>
  <si>
    <t>782</t>
  </si>
  <si>
    <t>Dokončovací práce - obklady z kamene</t>
  </si>
  <si>
    <t>25</t>
  </si>
  <si>
    <t>782994914</t>
  </si>
  <si>
    <t>Obklady z kamene oprava - očištění obkladů z kamene tryskáním pískem (pískování)</t>
  </si>
  <si>
    <t>-1523209338</t>
  </si>
  <si>
    <t>26</t>
  </si>
  <si>
    <t>98500010R</t>
  </si>
  <si>
    <t xml:space="preserve">Doplnění degradovaného pískovcového zdiva opravným tmelem z pískovcové moučky lokálně pl. do 0,09 m2 a  tl. do 40 mm</t>
  </si>
  <si>
    <t>1517870014</t>
  </si>
  <si>
    <t>27</t>
  </si>
  <si>
    <t>98500019R</t>
  </si>
  <si>
    <t>Příplatek za barevné sjednocení tmelu pískovcové moučky</t>
  </si>
  <si>
    <t>-595764401</t>
  </si>
  <si>
    <t>28</t>
  </si>
  <si>
    <t>782994922</t>
  </si>
  <si>
    <t>Obklady z kamene oprava - nátěr impregnační a zpevňující</t>
  </si>
  <si>
    <t>-21229970</t>
  </si>
  <si>
    <t>29</t>
  </si>
  <si>
    <t>998782122</t>
  </si>
  <si>
    <t>Přesun hmot tonážní pro obklady kamenné ruční v objektech v přes 6 do 12 m</t>
  </si>
  <si>
    <t>2099768571</t>
  </si>
  <si>
    <t>783</t>
  </si>
  <si>
    <t>Dokončovací práce - nátěry</t>
  </si>
  <si>
    <t>30</t>
  </si>
  <si>
    <t>783206807</t>
  </si>
  <si>
    <t>Odstranění nátěrů z tesařských konstrukcí odstraňovačem nátěrů a obroušením</t>
  </si>
  <si>
    <t>-134446564</t>
  </si>
  <si>
    <t>3,687*0,257*2*4</t>
  </si>
  <si>
    <t>31</t>
  </si>
  <si>
    <t>783222121</t>
  </si>
  <si>
    <t>Lokální tmelení tesařských kcí přes 30 do 50 % pl akrylátovým tmelem</t>
  </si>
  <si>
    <t>-73192068</t>
  </si>
  <si>
    <t>32</t>
  </si>
  <si>
    <t>783222131</t>
  </si>
  <si>
    <t>Tmelení spar nebo rohů tesařských kcí disperzním tmelem</t>
  </si>
  <si>
    <t>-1793441595</t>
  </si>
  <si>
    <t>0,257*2*4</t>
  </si>
  <si>
    <t>33</t>
  </si>
  <si>
    <t>783201403</t>
  </si>
  <si>
    <t>Oprášení tesařských konstrukcí před provedením nátěru</t>
  </si>
  <si>
    <t>163259391</t>
  </si>
  <si>
    <t>34</t>
  </si>
  <si>
    <t>783223101</t>
  </si>
  <si>
    <t>Napouštěcí jednonásobný akrylátový nátěr tesařských konstrukcí zabudovaných do konstrukce</t>
  </si>
  <si>
    <t>-282183812</t>
  </si>
  <si>
    <t>35</t>
  </si>
  <si>
    <t>783224101</t>
  </si>
  <si>
    <t>Základní jednonásobný akrylátový nátěr tesařských konstrukcí</t>
  </si>
  <si>
    <t>1216850393</t>
  </si>
  <si>
    <t>36</t>
  </si>
  <si>
    <t>783227101</t>
  </si>
  <si>
    <t>Krycí jednonásobný akrylátový nátěr tesařských konstrukcí</t>
  </si>
  <si>
    <t>2097451413</t>
  </si>
  <si>
    <t>37</t>
  </si>
  <si>
    <t>783823137</t>
  </si>
  <si>
    <t>Penetrační vápenný nátěr hladkých nebo štukových omítek</t>
  </si>
  <si>
    <t>275480276</t>
  </si>
  <si>
    <t>38</t>
  </si>
  <si>
    <t>783826615</t>
  </si>
  <si>
    <t>Hydrofobizační transparentní silikonový nátěr omítek stupně členitosti 1 a 2</t>
  </si>
  <si>
    <t>923198467</t>
  </si>
  <si>
    <t>Vodorovné plochy nik</t>
  </si>
  <si>
    <t>0,49*0,15*4</t>
  </si>
  <si>
    <t>39</t>
  </si>
  <si>
    <t>783827127</t>
  </si>
  <si>
    <t>Krycí jednonásobný vápenný nátěr omítek stupně členitosti 1 a 2</t>
  </si>
  <si>
    <t>1907668691</t>
  </si>
  <si>
    <t>40</t>
  </si>
  <si>
    <t>783827129</t>
  </si>
  <si>
    <t>Příplatek k cenám jednonásobného nátěru omítek stupně členitosti 1 a 2 za biocidní přísadu</t>
  </si>
  <si>
    <t>329651261</t>
  </si>
  <si>
    <t>762</t>
  </si>
  <si>
    <t>Konstrukce tesařské - atypické</t>
  </si>
  <si>
    <t>41</t>
  </si>
  <si>
    <t>765 R10</t>
  </si>
  <si>
    <t>Demontáž a montáž zvonu</t>
  </si>
  <si>
    <t>soubor</t>
  </si>
  <si>
    <t>-1788993079</t>
  </si>
  <si>
    <t>42</t>
  </si>
  <si>
    <t>762 R20</t>
  </si>
  <si>
    <t>Demontáž tesařské konstrukce vrcholové zvonice</t>
  </si>
  <si>
    <t>1835075895</t>
  </si>
  <si>
    <t>43</t>
  </si>
  <si>
    <t>762 R21</t>
  </si>
  <si>
    <t>Montáž tesařské konstrukce vrcholové zvonice</t>
  </si>
  <si>
    <t>275884354</t>
  </si>
  <si>
    <t>44</t>
  </si>
  <si>
    <t>M</t>
  </si>
  <si>
    <t>MAT762 R202</t>
  </si>
  <si>
    <t xml:space="preserve">Dodávka repliky  tesařské konstrukce zvonice s Cu opláštěním kopule vč. sakrálního symbolu a Cu lemování osazovacího rámu</t>
  </si>
  <si>
    <t>1755206839</t>
  </si>
  <si>
    <t>784</t>
  </si>
  <si>
    <t>Dokončovací práce - malby a tapety</t>
  </si>
  <si>
    <t>45</t>
  </si>
  <si>
    <t>784221101</t>
  </si>
  <si>
    <t>Dvojnásobné bílé malby ze směsí za sucha dobře otěruvzdorných v místnostech do 3,80 m</t>
  </si>
  <si>
    <t>-562168934</t>
  </si>
  <si>
    <t>SEZNAM FIGUR</t>
  </si>
  <si>
    <t>Výměra</t>
  </si>
  <si>
    <t>Střecha objektu</t>
  </si>
  <si>
    <t>3,340*1,41*4</t>
  </si>
  <si>
    <t>Kopule zvonice</t>
  </si>
  <si>
    <t>0,440*1,43*1,41*4</t>
  </si>
  <si>
    <t>Použití figury:</t>
  </si>
  <si>
    <t>VV0002</t>
  </si>
  <si>
    <t>Výkaz (3)</t>
  </si>
  <si>
    <t>12,990*4</t>
  </si>
  <si>
    <t>1,2*3,140*4*-1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</si>
</sst>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34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50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51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53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52</v>
      </c>
      <c r="AI60" s="43"/>
      <c r="AJ60" s="43"/>
      <c r="AK60" s="43"/>
      <c r="AL60" s="43"/>
      <c r="AM60" s="65" t="s">
        <v>53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55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52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53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52</v>
      </c>
      <c r="AI75" s="43"/>
      <c r="AJ75" s="43"/>
      <c r="AK75" s="43"/>
      <c r="AL75" s="43"/>
      <c r="AM75" s="65" t="s">
        <v>53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2026024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Rekonstrukce Zvonice Plužná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Obec Plužná, Plužná 54, 294 23 Čistá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30. 3. 2026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Plužná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57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Ing. Michal Štýs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58</v>
      </c>
      <c r="D92" s="95"/>
      <c r="E92" s="95"/>
      <c r="F92" s="95"/>
      <c r="G92" s="95"/>
      <c r="H92" s="96"/>
      <c r="I92" s="97" t="s">
        <v>59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60</v>
      </c>
      <c r="AH92" s="95"/>
      <c r="AI92" s="95"/>
      <c r="AJ92" s="95"/>
      <c r="AK92" s="95"/>
      <c r="AL92" s="95"/>
      <c r="AM92" s="95"/>
      <c r="AN92" s="97" t="s">
        <v>61</v>
      </c>
      <c r="AO92" s="95"/>
      <c r="AP92" s="99"/>
      <c r="AQ92" s="100" t="s">
        <v>62</v>
      </c>
      <c r="AR92" s="45"/>
      <c r="AS92" s="101" t="s">
        <v>63</v>
      </c>
      <c r="AT92" s="102" t="s">
        <v>64</v>
      </c>
      <c r="AU92" s="102" t="s">
        <v>65</v>
      </c>
      <c r="AV92" s="102" t="s">
        <v>66</v>
      </c>
      <c r="AW92" s="102" t="s">
        <v>67</v>
      </c>
      <c r="AX92" s="102" t="s">
        <v>68</v>
      </c>
      <c r="AY92" s="102" t="s">
        <v>69</v>
      </c>
      <c r="AZ92" s="102" t="s">
        <v>70</v>
      </c>
      <c r="BA92" s="102" t="s">
        <v>71</v>
      </c>
      <c r="BB92" s="102" t="s">
        <v>72</v>
      </c>
      <c r="BC92" s="102" t="s">
        <v>73</v>
      </c>
      <c r="BD92" s="103" t="s">
        <v>74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75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ROUND(SUM(AV94:AW94),2)</f>
        <v>0</v>
      </c>
      <c r="AU94" s="116">
        <f>ROUND(AU95,5)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ROUND(AZ95,2)</f>
        <v>0</v>
      </c>
      <c r="BA94" s="115">
        <f>ROUND(BA95,2)</f>
        <v>0</v>
      </c>
      <c r="BB94" s="115">
        <f>ROUND(BB95,2)</f>
        <v>0</v>
      </c>
      <c r="BC94" s="115">
        <f>ROUND(BC95,2)</f>
        <v>0</v>
      </c>
      <c r="BD94" s="117">
        <f>ROUND(BD95,2)</f>
        <v>0</v>
      </c>
      <c r="BE94" s="6"/>
      <c r="BS94" s="118" t="s">
        <v>76</v>
      </c>
      <c r="BT94" s="118" t="s">
        <v>77</v>
      </c>
      <c r="BU94" s="119" t="s">
        <v>78</v>
      </c>
      <c r="BV94" s="118" t="s">
        <v>79</v>
      </c>
      <c r="BW94" s="118" t="s">
        <v>5</v>
      </c>
      <c r="BX94" s="118" t="s">
        <v>80</v>
      </c>
      <c r="CL94" s="118" t="s">
        <v>1</v>
      </c>
    </row>
    <row r="95" s="7" customFormat="1" ht="16.5" customHeight="1">
      <c r="A95" s="120" t="s">
        <v>81</v>
      </c>
      <c r="B95" s="121"/>
      <c r="C95" s="122"/>
      <c r="D95" s="123" t="s">
        <v>82</v>
      </c>
      <c r="E95" s="123"/>
      <c r="F95" s="123"/>
      <c r="G95" s="123"/>
      <c r="H95" s="123"/>
      <c r="I95" s="124"/>
      <c r="J95" s="123" t="s">
        <v>83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Stavební část'!J30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84</v>
      </c>
      <c r="AR95" s="127"/>
      <c r="AS95" s="128">
        <v>0</v>
      </c>
      <c r="AT95" s="129">
        <f>ROUND(SUM(AV95:AW95),2)</f>
        <v>0</v>
      </c>
      <c r="AU95" s="130">
        <f>'01 - Stavební část'!P128</f>
        <v>0</v>
      </c>
      <c r="AV95" s="129">
        <f>'01 - Stavební část'!J33</f>
        <v>0</v>
      </c>
      <c r="AW95" s="129">
        <f>'01 - Stavební část'!J34</f>
        <v>0</v>
      </c>
      <c r="AX95" s="129">
        <f>'01 - Stavební část'!J35</f>
        <v>0</v>
      </c>
      <c r="AY95" s="129">
        <f>'01 - Stavební část'!J36</f>
        <v>0</v>
      </c>
      <c r="AZ95" s="129">
        <f>'01 - Stavební část'!F33</f>
        <v>0</v>
      </c>
      <c r="BA95" s="129">
        <f>'01 - Stavební část'!F34</f>
        <v>0</v>
      </c>
      <c r="BB95" s="129">
        <f>'01 - Stavební část'!F35</f>
        <v>0</v>
      </c>
      <c r="BC95" s="129">
        <f>'01 - Stavební část'!F36</f>
        <v>0</v>
      </c>
      <c r="BD95" s="131">
        <f>'01 - Stavební část'!F37</f>
        <v>0</v>
      </c>
      <c r="BE95" s="7"/>
      <c r="BT95" s="132" t="s">
        <v>85</v>
      </c>
      <c r="BV95" s="132" t="s">
        <v>79</v>
      </c>
      <c r="BW95" s="132" t="s">
        <v>86</v>
      </c>
      <c r="BX95" s="132" t="s">
        <v>5</v>
      </c>
      <c r="CL95" s="132" t="s">
        <v>1</v>
      </c>
      <c r="CM95" s="132" t="s">
        <v>87</v>
      </c>
    </row>
    <row r="96" s="2" customFormat="1" ht="30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5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</row>
    <row r="97" s="2" customFormat="1" ht="6.96" customHeight="1">
      <c r="A97" s="39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</sheetData>
  <sheetProtection sheet="1" formatColumns="0" formatRows="0" objects="1" scenarios="1" spinCount="100000" saltValue="vR3V5rIOB9zon/OkmmEDWvua/UMBkKQInKVI72RJbLHMGyI+NCA0sSJagxmq05fG728MExBgpiE3H0+W16OhNQ==" hashValue="5UMcLnSiTcxR8+npLmzovGverL1rdcYdtfZNRfpA9kExGGpWElekAEh9W5HLrmOBrItPXiqJMZ64oj4nqZR80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Stavební část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  <c r="AZ2" s="133" t="s">
        <v>88</v>
      </c>
      <c r="BA2" s="133" t="s">
        <v>89</v>
      </c>
      <c r="BB2" s="133" t="s">
        <v>1</v>
      </c>
      <c r="BC2" s="133" t="s">
        <v>90</v>
      </c>
      <c r="BD2" s="133" t="s">
        <v>91</v>
      </c>
    </row>
    <row r="3" hidden="1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21"/>
      <c r="AT3" s="18" t="s">
        <v>87</v>
      </c>
    </row>
    <row r="4" hidden="1" s="1" customFormat="1" ht="24.96" customHeight="1">
      <c r="B4" s="21"/>
      <c r="D4" s="136" t="s">
        <v>92</v>
      </c>
      <c r="L4" s="21"/>
      <c r="M4" s="137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8" t="s">
        <v>16</v>
      </c>
      <c r="L6" s="21"/>
    </row>
    <row r="7" hidden="1" s="1" customFormat="1" ht="16.5" customHeight="1">
      <c r="B7" s="21"/>
      <c r="E7" s="139" t="str">
        <f>'Rekapitulace stavby'!K6</f>
        <v>Rekonstrukce Zvonice Plužná</v>
      </c>
      <c r="F7" s="138"/>
      <c r="G7" s="138"/>
      <c r="H7" s="138"/>
      <c r="L7" s="21"/>
    </row>
    <row r="8" hidden="1" s="2" customFormat="1" ht="12" customHeight="1">
      <c r="A8" s="39"/>
      <c r="B8" s="45"/>
      <c r="C8" s="39"/>
      <c r="D8" s="138" t="s">
        <v>93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40" t="s">
        <v>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8" t="s">
        <v>18</v>
      </c>
      <c r="E11" s="39"/>
      <c r="F11" s="141" t="s">
        <v>1</v>
      </c>
      <c r="G11" s="39"/>
      <c r="H11" s="39"/>
      <c r="I11" s="138" t="s">
        <v>19</v>
      </c>
      <c r="J11" s="141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8" t="s">
        <v>20</v>
      </c>
      <c r="E12" s="39"/>
      <c r="F12" s="141" t="s">
        <v>21</v>
      </c>
      <c r="G12" s="39"/>
      <c r="H12" s="39"/>
      <c r="I12" s="138" t="s">
        <v>22</v>
      </c>
      <c r="J12" s="142" t="str">
        <f>'Rekapitulace stavby'!AN8</f>
        <v>30. 3. 2026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8" t="s">
        <v>24</v>
      </c>
      <c r="E14" s="39"/>
      <c r="F14" s="39"/>
      <c r="G14" s="39"/>
      <c r="H14" s="39"/>
      <c r="I14" s="138" t="s">
        <v>25</v>
      </c>
      <c r="J14" s="141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41" t="s">
        <v>26</v>
      </c>
      <c r="F15" s="39"/>
      <c r="G15" s="39"/>
      <c r="H15" s="39"/>
      <c r="I15" s="138" t="s">
        <v>27</v>
      </c>
      <c r="J15" s="141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8" t="s">
        <v>28</v>
      </c>
      <c r="E17" s="39"/>
      <c r="F17" s="39"/>
      <c r="G17" s="39"/>
      <c r="H17" s="39"/>
      <c r="I17" s="138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1"/>
      <c r="G18" s="141"/>
      <c r="H18" s="141"/>
      <c r="I18" s="138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8" t="s">
        <v>30</v>
      </c>
      <c r="E20" s="39"/>
      <c r="F20" s="39"/>
      <c r="G20" s="39"/>
      <c r="H20" s="39"/>
      <c r="I20" s="138" t="s">
        <v>25</v>
      </c>
      <c r="J20" s="141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41" t="str">
        <f>IF('Rekapitulace stavby'!E17="","",'Rekapitulace stavby'!E17)</f>
        <v xml:space="preserve"> </v>
      </c>
      <c r="F21" s="39"/>
      <c r="G21" s="39"/>
      <c r="H21" s="39"/>
      <c r="I21" s="138" t="s">
        <v>27</v>
      </c>
      <c r="J21" s="141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8" t="s">
        <v>33</v>
      </c>
      <c r="E23" s="39"/>
      <c r="F23" s="39"/>
      <c r="G23" s="39"/>
      <c r="H23" s="39"/>
      <c r="I23" s="138" t="s">
        <v>25</v>
      </c>
      <c r="J23" s="141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41" t="s">
        <v>35</v>
      </c>
      <c r="F24" s="39"/>
      <c r="G24" s="39"/>
      <c r="H24" s="39"/>
      <c r="I24" s="138" t="s">
        <v>27</v>
      </c>
      <c r="J24" s="141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8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7"/>
      <c r="E29" s="147"/>
      <c r="F29" s="147"/>
      <c r="G29" s="147"/>
      <c r="H29" s="147"/>
      <c r="I29" s="147"/>
      <c r="J29" s="147"/>
      <c r="K29" s="147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8" t="s">
        <v>37</v>
      </c>
      <c r="E30" s="39"/>
      <c r="F30" s="39"/>
      <c r="G30" s="39"/>
      <c r="H30" s="39"/>
      <c r="I30" s="39"/>
      <c r="J30" s="149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7"/>
      <c r="E31" s="147"/>
      <c r="F31" s="147"/>
      <c r="G31" s="147"/>
      <c r="H31" s="147"/>
      <c r="I31" s="147"/>
      <c r="J31" s="147"/>
      <c r="K31" s="147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50" t="s">
        <v>39</v>
      </c>
      <c r="G32" s="39"/>
      <c r="H32" s="39"/>
      <c r="I32" s="150" t="s">
        <v>38</v>
      </c>
      <c r="J32" s="150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51" t="s">
        <v>41</v>
      </c>
      <c r="E33" s="138" t="s">
        <v>42</v>
      </c>
      <c r="F33" s="152">
        <f>ROUND((SUM(BE128:BE250)),  2)</f>
        <v>0</v>
      </c>
      <c r="G33" s="39"/>
      <c r="H33" s="39"/>
      <c r="I33" s="153">
        <v>0.20999999999999999</v>
      </c>
      <c r="J33" s="152">
        <f>ROUND(((SUM(BE128:BE250))*I33),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8" t="s">
        <v>43</v>
      </c>
      <c r="F34" s="152">
        <f>ROUND((SUM(BF128:BF250)),  2)</f>
        <v>0</v>
      </c>
      <c r="G34" s="39"/>
      <c r="H34" s="39"/>
      <c r="I34" s="153">
        <v>0.12</v>
      </c>
      <c r="J34" s="152">
        <f>ROUND(((SUM(BF128:BF250))*I34),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8" t="s">
        <v>44</v>
      </c>
      <c r="F35" s="152">
        <f>ROUND((SUM(BG128:BG250)),  2)</f>
        <v>0</v>
      </c>
      <c r="G35" s="39"/>
      <c r="H35" s="39"/>
      <c r="I35" s="153">
        <v>0.20999999999999999</v>
      </c>
      <c r="J35" s="15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8" t="s">
        <v>45</v>
      </c>
      <c r="F36" s="152">
        <f>ROUND((SUM(BH128:BH250)),  2)</f>
        <v>0</v>
      </c>
      <c r="G36" s="39"/>
      <c r="H36" s="39"/>
      <c r="I36" s="153">
        <v>0.12</v>
      </c>
      <c r="J36" s="15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8" t="s">
        <v>46</v>
      </c>
      <c r="F37" s="152">
        <f>ROUND((SUM(BI128:BI250)),  2)</f>
        <v>0</v>
      </c>
      <c r="G37" s="39"/>
      <c r="H37" s="39"/>
      <c r="I37" s="153">
        <v>0</v>
      </c>
      <c r="J37" s="15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4"/>
      <c r="D39" s="155" t="s">
        <v>47</v>
      </c>
      <c r="E39" s="156"/>
      <c r="F39" s="156"/>
      <c r="G39" s="157" t="s">
        <v>48</v>
      </c>
      <c r="H39" s="158" t="s">
        <v>49</v>
      </c>
      <c r="I39" s="156"/>
      <c r="J39" s="159">
        <f>SUM(J30:J37)</f>
        <v>0</v>
      </c>
      <c r="K39" s="160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64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6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9"/>
      <c r="B61" s="45"/>
      <c r="C61" s="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9"/>
      <c r="B65" s="45"/>
      <c r="C65" s="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9"/>
      <c r="B76" s="45"/>
      <c r="C76" s="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14.4" customHeight="1">
      <c r="A77" s="39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2" t="str">
        <f>E7</f>
        <v>Rekonstrukce Zvonice Plužná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01 - Stavební část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Obec Plužná, Plužná 54, 294 23 Čistá</v>
      </c>
      <c r="G89" s="41"/>
      <c r="H89" s="41"/>
      <c r="I89" s="33" t="s">
        <v>22</v>
      </c>
      <c r="J89" s="80" t="str">
        <f>IF(J12="","",J12)</f>
        <v>30. 3. 2026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Plužná</v>
      </c>
      <c r="G91" s="41"/>
      <c r="H91" s="41"/>
      <c r="I91" s="33" t="s">
        <v>30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Michal Štýs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3" t="s">
        <v>96</v>
      </c>
      <c r="D94" s="174"/>
      <c r="E94" s="174"/>
      <c r="F94" s="174"/>
      <c r="G94" s="174"/>
      <c r="H94" s="174"/>
      <c r="I94" s="174"/>
      <c r="J94" s="175" t="s">
        <v>97</v>
      </c>
      <c r="K94" s="174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6" t="s">
        <v>98</v>
      </c>
      <c r="D96" s="41"/>
      <c r="E96" s="41"/>
      <c r="F96" s="41"/>
      <c r="G96" s="41"/>
      <c r="H96" s="41"/>
      <c r="I96" s="41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99</v>
      </c>
    </row>
    <row r="97" s="9" customFormat="1" ht="24.96" customHeight="1">
      <c r="A97" s="9"/>
      <c r="B97" s="177"/>
      <c r="C97" s="178"/>
      <c r="D97" s="179" t="s">
        <v>100</v>
      </c>
      <c r="E97" s="180"/>
      <c r="F97" s="180"/>
      <c r="G97" s="180"/>
      <c r="H97" s="180"/>
      <c r="I97" s="180"/>
      <c r="J97" s="181">
        <f>J129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101</v>
      </c>
      <c r="E98" s="186"/>
      <c r="F98" s="186"/>
      <c r="G98" s="186"/>
      <c r="H98" s="186"/>
      <c r="I98" s="186"/>
      <c r="J98" s="187">
        <f>J130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102</v>
      </c>
      <c r="E99" s="186"/>
      <c r="F99" s="186"/>
      <c r="G99" s="186"/>
      <c r="H99" s="186"/>
      <c r="I99" s="186"/>
      <c r="J99" s="187">
        <f>J135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103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104</v>
      </c>
      <c r="E101" s="186"/>
      <c r="F101" s="186"/>
      <c r="G101" s="186"/>
      <c r="H101" s="186"/>
      <c r="I101" s="186"/>
      <c r="J101" s="187">
        <f>J180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3"/>
      <c r="C102" s="184"/>
      <c r="D102" s="185" t="s">
        <v>105</v>
      </c>
      <c r="E102" s="186"/>
      <c r="F102" s="186"/>
      <c r="G102" s="186"/>
      <c r="H102" s="186"/>
      <c r="I102" s="186"/>
      <c r="J102" s="187">
        <f>J186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7"/>
      <c r="C103" s="178"/>
      <c r="D103" s="179" t="s">
        <v>106</v>
      </c>
      <c r="E103" s="180"/>
      <c r="F103" s="180"/>
      <c r="G103" s="180"/>
      <c r="H103" s="180"/>
      <c r="I103" s="180"/>
      <c r="J103" s="181">
        <f>J188</f>
        <v>0</v>
      </c>
      <c r="K103" s="178"/>
      <c r="L103" s="18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3"/>
      <c r="C104" s="184"/>
      <c r="D104" s="185" t="s">
        <v>107</v>
      </c>
      <c r="E104" s="186"/>
      <c r="F104" s="186"/>
      <c r="G104" s="186"/>
      <c r="H104" s="186"/>
      <c r="I104" s="186"/>
      <c r="J104" s="187">
        <f>J189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3"/>
      <c r="C105" s="184"/>
      <c r="D105" s="185" t="s">
        <v>108</v>
      </c>
      <c r="E105" s="186"/>
      <c r="F105" s="186"/>
      <c r="G105" s="186"/>
      <c r="H105" s="186"/>
      <c r="I105" s="186"/>
      <c r="J105" s="187">
        <f>J204</f>
        <v>0</v>
      </c>
      <c r="K105" s="184"/>
      <c r="L105" s="18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3"/>
      <c r="C106" s="184"/>
      <c r="D106" s="185" t="s">
        <v>109</v>
      </c>
      <c r="E106" s="186"/>
      <c r="F106" s="186"/>
      <c r="G106" s="186"/>
      <c r="H106" s="186"/>
      <c r="I106" s="186"/>
      <c r="J106" s="187">
        <f>J216</f>
        <v>0</v>
      </c>
      <c r="K106" s="184"/>
      <c r="L106" s="18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83"/>
      <c r="C107" s="184"/>
      <c r="D107" s="185" t="s">
        <v>110</v>
      </c>
      <c r="E107" s="186"/>
      <c r="F107" s="186"/>
      <c r="G107" s="186"/>
      <c r="H107" s="186"/>
      <c r="I107" s="186"/>
      <c r="J107" s="187">
        <f>J241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111</v>
      </c>
      <c r="E108" s="186"/>
      <c r="F108" s="186"/>
      <c r="G108" s="186"/>
      <c r="H108" s="186"/>
      <c r="I108" s="186"/>
      <c r="J108" s="187">
        <f>J246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112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72" t="str">
        <f>E7</f>
        <v>Rekonstrukce Zvonice Plužná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93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>01 - Stavební část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F12</f>
        <v>Obec Plužná, Plužná 54, 294 23 Čistá</v>
      </c>
      <c r="G122" s="41"/>
      <c r="H122" s="41"/>
      <c r="I122" s="33" t="s">
        <v>22</v>
      </c>
      <c r="J122" s="80" t="str">
        <f>IF(J12="","",J12)</f>
        <v>30. 3. 2026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24</v>
      </c>
      <c r="D124" s="41"/>
      <c r="E124" s="41"/>
      <c r="F124" s="28" t="str">
        <f>E15</f>
        <v>Obec Plužná</v>
      </c>
      <c r="G124" s="41"/>
      <c r="H124" s="41"/>
      <c r="I124" s="33" t="s">
        <v>30</v>
      </c>
      <c r="J124" s="37" t="str">
        <f>E21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28</v>
      </c>
      <c r="D125" s="41"/>
      <c r="E125" s="41"/>
      <c r="F125" s="28" t="str">
        <f>IF(E18="","",E18)</f>
        <v>Vyplň údaj</v>
      </c>
      <c r="G125" s="41"/>
      <c r="H125" s="41"/>
      <c r="I125" s="33" t="s">
        <v>33</v>
      </c>
      <c r="J125" s="37" t="str">
        <f>E24</f>
        <v>Ing. Michal Štýs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189"/>
      <c r="B127" s="190"/>
      <c r="C127" s="191" t="s">
        <v>113</v>
      </c>
      <c r="D127" s="192" t="s">
        <v>62</v>
      </c>
      <c r="E127" s="192" t="s">
        <v>58</v>
      </c>
      <c r="F127" s="192" t="s">
        <v>59</v>
      </c>
      <c r="G127" s="192" t="s">
        <v>114</v>
      </c>
      <c r="H127" s="192" t="s">
        <v>115</v>
      </c>
      <c r="I127" s="192" t="s">
        <v>116</v>
      </c>
      <c r="J127" s="193" t="s">
        <v>97</v>
      </c>
      <c r="K127" s="194" t="s">
        <v>117</v>
      </c>
      <c r="L127" s="195"/>
      <c r="M127" s="101" t="s">
        <v>1</v>
      </c>
      <c r="N127" s="102" t="s">
        <v>41</v>
      </c>
      <c r="O127" s="102" t="s">
        <v>118</v>
      </c>
      <c r="P127" s="102" t="s">
        <v>119</v>
      </c>
      <c r="Q127" s="102" t="s">
        <v>120</v>
      </c>
      <c r="R127" s="102" t="s">
        <v>121</v>
      </c>
      <c r="S127" s="102" t="s">
        <v>122</v>
      </c>
      <c r="T127" s="103" t="s">
        <v>123</v>
      </c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</row>
    <row r="128" s="2" customFormat="1" ht="22.8" customHeight="1">
      <c r="A128" s="39"/>
      <c r="B128" s="40"/>
      <c r="C128" s="108" t="s">
        <v>124</v>
      </c>
      <c r="D128" s="41"/>
      <c r="E128" s="41"/>
      <c r="F128" s="41"/>
      <c r="G128" s="41"/>
      <c r="H128" s="41"/>
      <c r="I128" s="41"/>
      <c r="J128" s="196">
        <f>BK128</f>
        <v>0</v>
      </c>
      <c r="K128" s="41"/>
      <c r="L128" s="45"/>
      <c r="M128" s="104"/>
      <c r="N128" s="197"/>
      <c r="O128" s="105"/>
      <c r="P128" s="198">
        <f>P129+P188</f>
        <v>0</v>
      </c>
      <c r="Q128" s="105"/>
      <c r="R128" s="198">
        <f>R129+R188</f>
        <v>1.0688946699999999</v>
      </c>
      <c r="S128" s="105"/>
      <c r="T128" s="199">
        <f>T129+T188</f>
        <v>3.0824438599999997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76</v>
      </c>
      <c r="AU128" s="18" t="s">
        <v>99</v>
      </c>
      <c r="BK128" s="200">
        <f>BK129+BK188</f>
        <v>0</v>
      </c>
    </row>
    <row r="129" s="12" customFormat="1" ht="25.92" customHeight="1">
      <c r="A129" s="12"/>
      <c r="B129" s="201"/>
      <c r="C129" s="202"/>
      <c r="D129" s="203" t="s">
        <v>76</v>
      </c>
      <c r="E129" s="204" t="s">
        <v>125</v>
      </c>
      <c r="F129" s="204" t="s">
        <v>126</v>
      </c>
      <c r="G129" s="202"/>
      <c r="H129" s="202"/>
      <c r="I129" s="205"/>
      <c r="J129" s="206">
        <f>BK129</f>
        <v>0</v>
      </c>
      <c r="K129" s="202"/>
      <c r="L129" s="207"/>
      <c r="M129" s="208"/>
      <c r="N129" s="209"/>
      <c r="O129" s="209"/>
      <c r="P129" s="210">
        <f>P130+P135+P148+P180+P186</f>
        <v>0</v>
      </c>
      <c r="Q129" s="209"/>
      <c r="R129" s="210">
        <f>R130+R135+R148+R180+R186</f>
        <v>0.644208</v>
      </c>
      <c r="S129" s="209"/>
      <c r="T129" s="211">
        <f>T130+T135+T148+T180+T186</f>
        <v>2.7123402799999998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85</v>
      </c>
      <c r="AT129" s="213" t="s">
        <v>76</v>
      </c>
      <c r="AU129" s="213" t="s">
        <v>77</v>
      </c>
      <c r="AY129" s="212" t="s">
        <v>127</v>
      </c>
      <c r="BK129" s="214">
        <f>BK130+BK135+BK148+BK180+BK186</f>
        <v>0</v>
      </c>
    </row>
    <row r="130" s="12" customFormat="1" ht="22.8" customHeight="1">
      <c r="A130" s="12"/>
      <c r="B130" s="201"/>
      <c r="C130" s="202"/>
      <c r="D130" s="203" t="s">
        <v>76</v>
      </c>
      <c r="E130" s="215" t="s">
        <v>91</v>
      </c>
      <c r="F130" s="215" t="s">
        <v>128</v>
      </c>
      <c r="G130" s="202"/>
      <c r="H130" s="202"/>
      <c r="I130" s="205"/>
      <c r="J130" s="216">
        <f>BK130</f>
        <v>0</v>
      </c>
      <c r="K130" s="202"/>
      <c r="L130" s="207"/>
      <c r="M130" s="208"/>
      <c r="N130" s="209"/>
      <c r="O130" s="209"/>
      <c r="P130" s="210">
        <f>SUM(P131:P134)</f>
        <v>0</v>
      </c>
      <c r="Q130" s="209"/>
      <c r="R130" s="210">
        <f>SUM(R131:R134)</f>
        <v>0.019891200000000001</v>
      </c>
      <c r="S130" s="209"/>
      <c r="T130" s="211">
        <f>SUM(T131:T134)</f>
        <v>0.0021312000000000002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2" t="s">
        <v>85</v>
      </c>
      <c r="AT130" s="213" t="s">
        <v>76</v>
      </c>
      <c r="AU130" s="213" t="s">
        <v>85</v>
      </c>
      <c r="AY130" s="212" t="s">
        <v>127</v>
      </c>
      <c r="BK130" s="214">
        <f>SUM(BK131:BK134)</f>
        <v>0</v>
      </c>
    </row>
    <row r="131" s="2" customFormat="1" ht="21.75" customHeight="1">
      <c r="A131" s="39"/>
      <c r="B131" s="40"/>
      <c r="C131" s="217" t="s">
        <v>85</v>
      </c>
      <c r="D131" s="217" t="s">
        <v>129</v>
      </c>
      <c r="E131" s="218" t="s">
        <v>130</v>
      </c>
      <c r="F131" s="219" t="s">
        <v>131</v>
      </c>
      <c r="G131" s="220" t="s">
        <v>132</v>
      </c>
      <c r="H131" s="221">
        <v>11.84</v>
      </c>
      <c r="I131" s="222"/>
      <c r="J131" s="223">
        <f>ROUND(I131*H131,2)</f>
        <v>0</v>
      </c>
      <c r="K131" s="224"/>
      <c r="L131" s="45"/>
      <c r="M131" s="225" t="s">
        <v>1</v>
      </c>
      <c r="N131" s="226" t="s">
        <v>42</v>
      </c>
      <c r="O131" s="92"/>
      <c r="P131" s="227">
        <f>O131*H131</f>
        <v>0</v>
      </c>
      <c r="Q131" s="227">
        <v>0.0016800000000000001</v>
      </c>
      <c r="R131" s="227">
        <f>Q131*H131</f>
        <v>0.019891200000000001</v>
      </c>
      <c r="S131" s="227">
        <v>0.00018000000000000001</v>
      </c>
      <c r="T131" s="228">
        <f>S131*H131</f>
        <v>0.0021312000000000002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9" t="s">
        <v>133</v>
      </c>
      <c r="AT131" s="229" t="s">
        <v>129</v>
      </c>
      <c r="AU131" s="229" t="s">
        <v>87</v>
      </c>
      <c r="AY131" s="18" t="s">
        <v>127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8" t="s">
        <v>85</v>
      </c>
      <c r="BK131" s="230">
        <f>ROUND(I131*H131,2)</f>
        <v>0</v>
      </c>
      <c r="BL131" s="18" t="s">
        <v>133</v>
      </c>
      <c r="BM131" s="229" t="s">
        <v>134</v>
      </c>
    </row>
    <row r="132" s="13" customFormat="1">
      <c r="A132" s="13"/>
      <c r="B132" s="231"/>
      <c r="C132" s="232"/>
      <c r="D132" s="233" t="s">
        <v>135</v>
      </c>
      <c r="E132" s="234" t="s">
        <v>1</v>
      </c>
      <c r="F132" s="235" t="s">
        <v>136</v>
      </c>
      <c r="G132" s="232"/>
      <c r="H132" s="236">
        <v>12.84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135</v>
      </c>
      <c r="AU132" s="242" t="s">
        <v>87</v>
      </c>
      <c r="AV132" s="13" t="s">
        <v>87</v>
      </c>
      <c r="AW132" s="13" t="s">
        <v>32</v>
      </c>
      <c r="AX132" s="13" t="s">
        <v>77</v>
      </c>
      <c r="AY132" s="242" t="s">
        <v>127</v>
      </c>
    </row>
    <row r="133" s="13" customFormat="1">
      <c r="A133" s="13"/>
      <c r="B133" s="231"/>
      <c r="C133" s="232"/>
      <c r="D133" s="233" t="s">
        <v>135</v>
      </c>
      <c r="E133" s="234" t="s">
        <v>1</v>
      </c>
      <c r="F133" s="235" t="s">
        <v>99</v>
      </c>
      <c r="G133" s="232"/>
      <c r="H133" s="236">
        <v>-1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135</v>
      </c>
      <c r="AU133" s="242" t="s">
        <v>87</v>
      </c>
      <c r="AV133" s="13" t="s">
        <v>87</v>
      </c>
      <c r="AW133" s="13" t="s">
        <v>32</v>
      </c>
      <c r="AX133" s="13" t="s">
        <v>77</v>
      </c>
      <c r="AY133" s="242" t="s">
        <v>127</v>
      </c>
    </row>
    <row r="134" s="14" customFormat="1">
      <c r="A134" s="14"/>
      <c r="B134" s="243"/>
      <c r="C134" s="244"/>
      <c r="D134" s="233" t="s">
        <v>135</v>
      </c>
      <c r="E134" s="245" t="s">
        <v>1</v>
      </c>
      <c r="F134" s="246" t="s">
        <v>137</v>
      </c>
      <c r="G134" s="244"/>
      <c r="H134" s="247">
        <v>11.84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135</v>
      </c>
      <c r="AU134" s="253" t="s">
        <v>87</v>
      </c>
      <c r="AV134" s="14" t="s">
        <v>133</v>
      </c>
      <c r="AW134" s="14" t="s">
        <v>32</v>
      </c>
      <c r="AX134" s="14" t="s">
        <v>85</v>
      </c>
      <c r="AY134" s="253" t="s">
        <v>127</v>
      </c>
    </row>
    <row r="135" s="12" customFormat="1" ht="22.8" customHeight="1">
      <c r="A135" s="12"/>
      <c r="B135" s="201"/>
      <c r="C135" s="202"/>
      <c r="D135" s="203" t="s">
        <v>76</v>
      </c>
      <c r="E135" s="215" t="s">
        <v>138</v>
      </c>
      <c r="F135" s="215" t="s">
        <v>139</v>
      </c>
      <c r="G135" s="202"/>
      <c r="H135" s="202"/>
      <c r="I135" s="205"/>
      <c r="J135" s="216">
        <f>BK135</f>
        <v>0</v>
      </c>
      <c r="K135" s="202"/>
      <c r="L135" s="207"/>
      <c r="M135" s="208"/>
      <c r="N135" s="209"/>
      <c r="O135" s="209"/>
      <c r="P135" s="210">
        <f>SUM(P136:P147)</f>
        <v>0</v>
      </c>
      <c r="Q135" s="209"/>
      <c r="R135" s="210">
        <f>SUM(R136:R147)</f>
        <v>0.62431680000000001</v>
      </c>
      <c r="S135" s="209"/>
      <c r="T135" s="211">
        <f>SUM(T136:T147)</f>
        <v>0.17963999999999999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2" t="s">
        <v>85</v>
      </c>
      <c r="AT135" s="213" t="s">
        <v>76</v>
      </c>
      <c r="AU135" s="213" t="s">
        <v>85</v>
      </c>
      <c r="AY135" s="212" t="s">
        <v>127</v>
      </c>
      <c r="BK135" s="214">
        <f>SUM(BK136:BK147)</f>
        <v>0</v>
      </c>
    </row>
    <row r="136" s="2" customFormat="1" ht="24.15" customHeight="1">
      <c r="A136" s="39"/>
      <c r="B136" s="40"/>
      <c r="C136" s="217" t="s">
        <v>87</v>
      </c>
      <c r="D136" s="217" t="s">
        <v>129</v>
      </c>
      <c r="E136" s="218" t="s">
        <v>140</v>
      </c>
      <c r="F136" s="219" t="s">
        <v>141</v>
      </c>
      <c r="G136" s="220" t="s">
        <v>142</v>
      </c>
      <c r="H136" s="221">
        <v>14.208</v>
      </c>
      <c r="I136" s="222"/>
      <c r="J136" s="223">
        <f>ROUND(I136*H136,2)</f>
        <v>0</v>
      </c>
      <c r="K136" s="224"/>
      <c r="L136" s="45"/>
      <c r="M136" s="225" t="s">
        <v>1</v>
      </c>
      <c r="N136" s="226" t="s">
        <v>42</v>
      </c>
      <c r="O136" s="92"/>
      <c r="P136" s="227">
        <f>O136*H136</f>
        <v>0</v>
      </c>
      <c r="Q136" s="227">
        <v>0.01</v>
      </c>
      <c r="R136" s="227">
        <f>Q136*H136</f>
        <v>0.14208000000000001</v>
      </c>
      <c r="S136" s="227">
        <v>0</v>
      </c>
      <c r="T136" s="22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9" t="s">
        <v>133</v>
      </c>
      <c r="AT136" s="229" t="s">
        <v>129</v>
      </c>
      <c r="AU136" s="229" t="s">
        <v>87</v>
      </c>
      <c r="AY136" s="18" t="s">
        <v>127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8" t="s">
        <v>85</v>
      </c>
      <c r="BK136" s="230">
        <f>ROUND(I136*H136,2)</f>
        <v>0</v>
      </c>
      <c r="BL136" s="18" t="s">
        <v>133</v>
      </c>
      <c r="BM136" s="229" t="s">
        <v>143</v>
      </c>
    </row>
    <row r="137" s="13" customFormat="1">
      <c r="A137" s="13"/>
      <c r="B137" s="231"/>
      <c r="C137" s="232"/>
      <c r="D137" s="233" t="s">
        <v>135</v>
      </c>
      <c r="E137" s="234" t="s">
        <v>1</v>
      </c>
      <c r="F137" s="235" t="s">
        <v>144</v>
      </c>
      <c r="G137" s="232"/>
      <c r="H137" s="236">
        <v>15.408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135</v>
      </c>
      <c r="AU137" s="242" t="s">
        <v>87</v>
      </c>
      <c r="AV137" s="13" t="s">
        <v>87</v>
      </c>
      <c r="AW137" s="13" t="s">
        <v>32</v>
      </c>
      <c r="AX137" s="13" t="s">
        <v>77</v>
      </c>
      <c r="AY137" s="242" t="s">
        <v>127</v>
      </c>
    </row>
    <row r="138" s="13" customFormat="1">
      <c r="A138" s="13"/>
      <c r="B138" s="231"/>
      <c r="C138" s="232"/>
      <c r="D138" s="233" t="s">
        <v>135</v>
      </c>
      <c r="E138" s="234" t="s">
        <v>1</v>
      </c>
      <c r="F138" s="235" t="s">
        <v>145</v>
      </c>
      <c r="G138" s="232"/>
      <c r="H138" s="236">
        <v>-1.2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135</v>
      </c>
      <c r="AU138" s="242" t="s">
        <v>87</v>
      </c>
      <c r="AV138" s="13" t="s">
        <v>87</v>
      </c>
      <c r="AW138" s="13" t="s">
        <v>32</v>
      </c>
      <c r="AX138" s="13" t="s">
        <v>77</v>
      </c>
      <c r="AY138" s="242" t="s">
        <v>127</v>
      </c>
    </row>
    <row r="139" s="14" customFormat="1">
      <c r="A139" s="14"/>
      <c r="B139" s="243"/>
      <c r="C139" s="244"/>
      <c r="D139" s="233" t="s">
        <v>135</v>
      </c>
      <c r="E139" s="245" t="s">
        <v>1</v>
      </c>
      <c r="F139" s="246" t="s">
        <v>137</v>
      </c>
      <c r="G139" s="244"/>
      <c r="H139" s="247">
        <v>14.208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135</v>
      </c>
      <c r="AU139" s="253" t="s">
        <v>87</v>
      </c>
      <c r="AV139" s="14" t="s">
        <v>133</v>
      </c>
      <c r="AW139" s="14" t="s">
        <v>32</v>
      </c>
      <c r="AX139" s="14" t="s">
        <v>85</v>
      </c>
      <c r="AY139" s="253" t="s">
        <v>127</v>
      </c>
    </row>
    <row r="140" s="2" customFormat="1" ht="24.15" customHeight="1">
      <c r="A140" s="39"/>
      <c r="B140" s="40"/>
      <c r="C140" s="217" t="s">
        <v>91</v>
      </c>
      <c r="D140" s="217" t="s">
        <v>129</v>
      </c>
      <c r="E140" s="218" t="s">
        <v>146</v>
      </c>
      <c r="F140" s="219" t="s">
        <v>147</v>
      </c>
      <c r="G140" s="220" t="s">
        <v>142</v>
      </c>
      <c r="H140" s="221">
        <v>14.208</v>
      </c>
      <c r="I140" s="222"/>
      <c r="J140" s="223">
        <f>ROUND(I140*H140,2)</f>
        <v>0</v>
      </c>
      <c r="K140" s="224"/>
      <c r="L140" s="45"/>
      <c r="M140" s="225" t="s">
        <v>1</v>
      </c>
      <c r="N140" s="226" t="s">
        <v>42</v>
      </c>
      <c r="O140" s="92"/>
      <c r="P140" s="227">
        <f>O140*H140</f>
        <v>0</v>
      </c>
      <c r="Q140" s="227">
        <v>0.017999999999999999</v>
      </c>
      <c r="R140" s="227">
        <f>Q140*H140</f>
        <v>0.25574399999999997</v>
      </c>
      <c r="S140" s="227">
        <v>0</v>
      </c>
      <c r="T140" s="22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9" t="s">
        <v>133</v>
      </c>
      <c r="AT140" s="229" t="s">
        <v>129</v>
      </c>
      <c r="AU140" s="229" t="s">
        <v>87</v>
      </c>
      <c r="AY140" s="18" t="s">
        <v>127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8" t="s">
        <v>85</v>
      </c>
      <c r="BK140" s="230">
        <f>ROUND(I140*H140,2)</f>
        <v>0</v>
      </c>
      <c r="BL140" s="18" t="s">
        <v>133</v>
      </c>
      <c r="BM140" s="229" t="s">
        <v>148</v>
      </c>
    </row>
    <row r="141" s="2" customFormat="1" ht="24.15" customHeight="1">
      <c r="A141" s="39"/>
      <c r="B141" s="40"/>
      <c r="C141" s="217" t="s">
        <v>133</v>
      </c>
      <c r="D141" s="217" t="s">
        <v>129</v>
      </c>
      <c r="E141" s="218" t="s">
        <v>149</v>
      </c>
      <c r="F141" s="219" t="s">
        <v>150</v>
      </c>
      <c r="G141" s="220" t="s">
        <v>142</v>
      </c>
      <c r="H141" s="221">
        <v>14.208</v>
      </c>
      <c r="I141" s="222"/>
      <c r="J141" s="223">
        <f>ROUND(I141*H141,2)</f>
        <v>0</v>
      </c>
      <c r="K141" s="224"/>
      <c r="L141" s="45"/>
      <c r="M141" s="225" t="s">
        <v>1</v>
      </c>
      <c r="N141" s="226" t="s">
        <v>42</v>
      </c>
      <c r="O141" s="92"/>
      <c r="P141" s="227">
        <f>O141*H141</f>
        <v>0</v>
      </c>
      <c r="Q141" s="227">
        <v>0.0035999999999999999</v>
      </c>
      <c r="R141" s="227">
        <f>Q141*H141</f>
        <v>0.051148800000000001</v>
      </c>
      <c r="S141" s="227">
        <v>0</v>
      </c>
      <c r="T141" s="22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9" t="s">
        <v>133</v>
      </c>
      <c r="AT141" s="229" t="s">
        <v>129</v>
      </c>
      <c r="AU141" s="229" t="s">
        <v>87</v>
      </c>
      <c r="AY141" s="18" t="s">
        <v>127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8" t="s">
        <v>85</v>
      </c>
      <c r="BK141" s="230">
        <f>ROUND(I141*H141,2)</f>
        <v>0</v>
      </c>
      <c r="BL141" s="18" t="s">
        <v>133</v>
      </c>
      <c r="BM141" s="229" t="s">
        <v>151</v>
      </c>
    </row>
    <row r="142" s="2" customFormat="1" ht="16.5" customHeight="1">
      <c r="A142" s="39"/>
      <c r="B142" s="40"/>
      <c r="C142" s="217" t="s">
        <v>152</v>
      </c>
      <c r="D142" s="217" t="s">
        <v>129</v>
      </c>
      <c r="E142" s="218" t="s">
        <v>153</v>
      </c>
      <c r="F142" s="219" t="s">
        <v>154</v>
      </c>
      <c r="G142" s="220" t="s">
        <v>142</v>
      </c>
      <c r="H142" s="221">
        <v>43.835999999999999</v>
      </c>
      <c r="I142" s="222"/>
      <c r="J142" s="223">
        <f>ROUND(I142*H142,2)</f>
        <v>0</v>
      </c>
      <c r="K142" s="224"/>
      <c r="L142" s="45"/>
      <c r="M142" s="225" t="s">
        <v>1</v>
      </c>
      <c r="N142" s="226" t="s">
        <v>42</v>
      </c>
      <c r="O142" s="92"/>
      <c r="P142" s="227">
        <f>O142*H142</f>
        <v>0</v>
      </c>
      <c r="Q142" s="227">
        <v>0.0040000000000000001</v>
      </c>
      <c r="R142" s="227">
        <f>Q142*H142</f>
        <v>0.175344</v>
      </c>
      <c r="S142" s="227">
        <v>0</v>
      </c>
      <c r="T142" s="22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9" t="s">
        <v>133</v>
      </c>
      <c r="AT142" s="229" t="s">
        <v>129</v>
      </c>
      <c r="AU142" s="229" t="s">
        <v>87</v>
      </c>
      <c r="AY142" s="18" t="s">
        <v>127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8" t="s">
        <v>85</v>
      </c>
      <c r="BK142" s="230">
        <f>ROUND(I142*H142,2)</f>
        <v>0</v>
      </c>
      <c r="BL142" s="18" t="s">
        <v>133</v>
      </c>
      <c r="BM142" s="229" t="s">
        <v>155</v>
      </c>
    </row>
    <row r="143" s="13" customFormat="1">
      <c r="A143" s="13"/>
      <c r="B143" s="231"/>
      <c r="C143" s="232"/>
      <c r="D143" s="233" t="s">
        <v>135</v>
      </c>
      <c r="E143" s="234" t="s">
        <v>1</v>
      </c>
      <c r="F143" s="235" t="s">
        <v>156</v>
      </c>
      <c r="G143" s="232"/>
      <c r="H143" s="236">
        <v>43.835999999999999</v>
      </c>
      <c r="I143" s="237"/>
      <c r="J143" s="232"/>
      <c r="K143" s="232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135</v>
      </c>
      <c r="AU143" s="242" t="s">
        <v>87</v>
      </c>
      <c r="AV143" s="13" t="s">
        <v>87</v>
      </c>
      <c r="AW143" s="13" t="s">
        <v>32</v>
      </c>
      <c r="AX143" s="13" t="s">
        <v>85</v>
      </c>
      <c r="AY143" s="242" t="s">
        <v>127</v>
      </c>
    </row>
    <row r="144" s="2" customFormat="1" ht="16.5" customHeight="1">
      <c r="A144" s="39"/>
      <c r="B144" s="40"/>
      <c r="C144" s="217" t="s">
        <v>138</v>
      </c>
      <c r="D144" s="217" t="s">
        <v>129</v>
      </c>
      <c r="E144" s="218" t="s">
        <v>157</v>
      </c>
      <c r="F144" s="219" t="s">
        <v>158</v>
      </c>
      <c r="G144" s="220" t="s">
        <v>142</v>
      </c>
      <c r="H144" s="221">
        <v>8.9819999999999993</v>
      </c>
      <c r="I144" s="222"/>
      <c r="J144" s="223">
        <f>ROUND(I144*H144,2)</f>
        <v>0</v>
      </c>
      <c r="K144" s="224"/>
      <c r="L144" s="45"/>
      <c r="M144" s="225" t="s">
        <v>1</v>
      </c>
      <c r="N144" s="226" t="s">
        <v>42</v>
      </c>
      <c r="O144" s="92"/>
      <c r="P144" s="227">
        <f>O144*H144</f>
        <v>0</v>
      </c>
      <c r="Q144" s="227">
        <v>0</v>
      </c>
      <c r="R144" s="227">
        <f>Q144*H144</f>
        <v>0</v>
      </c>
      <c r="S144" s="227">
        <v>0.02</v>
      </c>
      <c r="T144" s="228">
        <f>S144*H144</f>
        <v>0.17963999999999999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9" t="s">
        <v>133</v>
      </c>
      <c r="AT144" s="229" t="s">
        <v>129</v>
      </c>
      <c r="AU144" s="229" t="s">
        <v>87</v>
      </c>
      <c r="AY144" s="18" t="s">
        <v>127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8" t="s">
        <v>85</v>
      </c>
      <c r="BK144" s="230">
        <f>ROUND(I144*H144,2)</f>
        <v>0</v>
      </c>
      <c r="BL144" s="18" t="s">
        <v>133</v>
      </c>
      <c r="BM144" s="229" t="s">
        <v>159</v>
      </c>
    </row>
    <row r="145" s="13" customFormat="1">
      <c r="A145" s="13"/>
      <c r="B145" s="231"/>
      <c r="C145" s="232"/>
      <c r="D145" s="233" t="s">
        <v>135</v>
      </c>
      <c r="E145" s="234" t="s">
        <v>1</v>
      </c>
      <c r="F145" s="235" t="s">
        <v>160</v>
      </c>
      <c r="G145" s="232"/>
      <c r="H145" s="236">
        <v>9.6820000000000004</v>
      </c>
      <c r="I145" s="237"/>
      <c r="J145" s="232"/>
      <c r="K145" s="232"/>
      <c r="L145" s="238"/>
      <c r="M145" s="239"/>
      <c r="N145" s="240"/>
      <c r="O145" s="240"/>
      <c r="P145" s="240"/>
      <c r="Q145" s="240"/>
      <c r="R145" s="240"/>
      <c r="S145" s="240"/>
      <c r="T145" s="24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135</v>
      </c>
      <c r="AU145" s="242" t="s">
        <v>87</v>
      </c>
      <c r="AV145" s="13" t="s">
        <v>87</v>
      </c>
      <c r="AW145" s="13" t="s">
        <v>32</v>
      </c>
      <c r="AX145" s="13" t="s">
        <v>77</v>
      </c>
      <c r="AY145" s="242" t="s">
        <v>127</v>
      </c>
    </row>
    <row r="146" s="13" customFormat="1">
      <c r="A146" s="13"/>
      <c r="B146" s="231"/>
      <c r="C146" s="232"/>
      <c r="D146" s="233" t="s">
        <v>135</v>
      </c>
      <c r="E146" s="234" t="s">
        <v>1</v>
      </c>
      <c r="F146" s="235" t="s">
        <v>161</v>
      </c>
      <c r="G146" s="232"/>
      <c r="H146" s="236">
        <v>-0.69999999999999996</v>
      </c>
      <c r="I146" s="237"/>
      <c r="J146" s="232"/>
      <c r="K146" s="232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135</v>
      </c>
      <c r="AU146" s="242" t="s">
        <v>87</v>
      </c>
      <c r="AV146" s="13" t="s">
        <v>87</v>
      </c>
      <c r="AW146" s="13" t="s">
        <v>32</v>
      </c>
      <c r="AX146" s="13" t="s">
        <v>77</v>
      </c>
      <c r="AY146" s="242" t="s">
        <v>127</v>
      </c>
    </row>
    <row r="147" s="14" customFormat="1">
      <c r="A147" s="14"/>
      <c r="B147" s="243"/>
      <c r="C147" s="244"/>
      <c r="D147" s="233" t="s">
        <v>135</v>
      </c>
      <c r="E147" s="245" t="s">
        <v>1</v>
      </c>
      <c r="F147" s="246" t="s">
        <v>137</v>
      </c>
      <c r="G147" s="244"/>
      <c r="H147" s="247">
        <v>8.9819999999999993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135</v>
      </c>
      <c r="AU147" s="253" t="s">
        <v>87</v>
      </c>
      <c r="AV147" s="14" t="s">
        <v>133</v>
      </c>
      <c r="AW147" s="14" t="s">
        <v>32</v>
      </c>
      <c r="AX147" s="14" t="s">
        <v>85</v>
      </c>
      <c r="AY147" s="253" t="s">
        <v>127</v>
      </c>
    </row>
    <row r="148" s="12" customFormat="1" ht="22.8" customHeight="1">
      <c r="A148" s="12"/>
      <c r="B148" s="201"/>
      <c r="C148" s="202"/>
      <c r="D148" s="203" t="s">
        <v>76</v>
      </c>
      <c r="E148" s="215" t="s">
        <v>162</v>
      </c>
      <c r="F148" s="215" t="s">
        <v>163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SUM(P149:P179)</f>
        <v>0</v>
      </c>
      <c r="Q148" s="209"/>
      <c r="R148" s="210">
        <f>SUM(R149:R179)</f>
        <v>0</v>
      </c>
      <c r="S148" s="209"/>
      <c r="T148" s="211">
        <f>SUM(T149:T179)</f>
        <v>2.5305690799999998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85</v>
      </c>
      <c r="AT148" s="213" t="s">
        <v>76</v>
      </c>
      <c r="AU148" s="213" t="s">
        <v>85</v>
      </c>
      <c r="AY148" s="212" t="s">
        <v>127</v>
      </c>
      <c r="BK148" s="214">
        <f>SUM(BK149:BK179)</f>
        <v>0</v>
      </c>
    </row>
    <row r="149" s="2" customFormat="1" ht="16.5" customHeight="1">
      <c r="A149" s="39"/>
      <c r="B149" s="40"/>
      <c r="C149" s="217" t="s">
        <v>164</v>
      </c>
      <c r="D149" s="217" t="s">
        <v>129</v>
      </c>
      <c r="E149" s="218" t="s">
        <v>165</v>
      </c>
      <c r="F149" s="219" t="s">
        <v>166</v>
      </c>
      <c r="G149" s="220" t="s">
        <v>167</v>
      </c>
      <c r="H149" s="221">
        <v>109.74800000000001</v>
      </c>
      <c r="I149" s="222"/>
      <c r="J149" s="223">
        <f>ROUND(I149*H149,2)</f>
        <v>0</v>
      </c>
      <c r="K149" s="224"/>
      <c r="L149" s="45"/>
      <c r="M149" s="225" t="s">
        <v>1</v>
      </c>
      <c r="N149" s="226" t="s">
        <v>42</v>
      </c>
      <c r="O149" s="92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9" t="s">
        <v>133</v>
      </c>
      <c r="AT149" s="229" t="s">
        <v>129</v>
      </c>
      <c r="AU149" s="229" t="s">
        <v>87</v>
      </c>
      <c r="AY149" s="18" t="s">
        <v>127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8" t="s">
        <v>85</v>
      </c>
      <c r="BK149" s="230">
        <f>ROUND(I149*H149,2)</f>
        <v>0</v>
      </c>
      <c r="BL149" s="18" t="s">
        <v>133</v>
      </c>
      <c r="BM149" s="229" t="s">
        <v>168</v>
      </c>
    </row>
    <row r="150" s="13" customFormat="1">
      <c r="A150" s="13"/>
      <c r="B150" s="231"/>
      <c r="C150" s="232"/>
      <c r="D150" s="233" t="s">
        <v>135</v>
      </c>
      <c r="E150" s="234" t="s">
        <v>1</v>
      </c>
      <c r="F150" s="235" t="s">
        <v>169</v>
      </c>
      <c r="G150" s="232"/>
      <c r="H150" s="236">
        <v>62.554000000000002</v>
      </c>
      <c r="I150" s="237"/>
      <c r="J150" s="232"/>
      <c r="K150" s="232"/>
      <c r="L150" s="238"/>
      <c r="M150" s="239"/>
      <c r="N150" s="240"/>
      <c r="O150" s="240"/>
      <c r="P150" s="240"/>
      <c r="Q150" s="240"/>
      <c r="R150" s="240"/>
      <c r="S150" s="240"/>
      <c r="T150" s="24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2" t="s">
        <v>135</v>
      </c>
      <c r="AU150" s="242" t="s">
        <v>87</v>
      </c>
      <c r="AV150" s="13" t="s">
        <v>87</v>
      </c>
      <c r="AW150" s="13" t="s">
        <v>32</v>
      </c>
      <c r="AX150" s="13" t="s">
        <v>77</v>
      </c>
      <c r="AY150" s="242" t="s">
        <v>127</v>
      </c>
    </row>
    <row r="151" s="13" customFormat="1">
      <c r="A151" s="13"/>
      <c r="B151" s="231"/>
      <c r="C151" s="232"/>
      <c r="D151" s="233" t="s">
        <v>135</v>
      </c>
      <c r="E151" s="234" t="s">
        <v>1</v>
      </c>
      <c r="F151" s="235" t="s">
        <v>170</v>
      </c>
      <c r="G151" s="232"/>
      <c r="H151" s="236">
        <v>47.194000000000003</v>
      </c>
      <c r="I151" s="237"/>
      <c r="J151" s="232"/>
      <c r="K151" s="232"/>
      <c r="L151" s="238"/>
      <c r="M151" s="239"/>
      <c r="N151" s="240"/>
      <c r="O151" s="240"/>
      <c r="P151" s="240"/>
      <c r="Q151" s="240"/>
      <c r="R151" s="240"/>
      <c r="S151" s="240"/>
      <c r="T151" s="24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2" t="s">
        <v>135</v>
      </c>
      <c r="AU151" s="242" t="s">
        <v>87</v>
      </c>
      <c r="AV151" s="13" t="s">
        <v>87</v>
      </c>
      <c r="AW151" s="13" t="s">
        <v>32</v>
      </c>
      <c r="AX151" s="13" t="s">
        <v>77</v>
      </c>
      <c r="AY151" s="242" t="s">
        <v>127</v>
      </c>
    </row>
    <row r="152" s="14" customFormat="1">
      <c r="A152" s="14"/>
      <c r="B152" s="243"/>
      <c r="C152" s="244"/>
      <c r="D152" s="233" t="s">
        <v>135</v>
      </c>
      <c r="E152" s="245" t="s">
        <v>1</v>
      </c>
      <c r="F152" s="246" t="s">
        <v>137</v>
      </c>
      <c r="G152" s="244"/>
      <c r="H152" s="247">
        <v>109.74800000000001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135</v>
      </c>
      <c r="AU152" s="253" t="s">
        <v>87</v>
      </c>
      <c r="AV152" s="14" t="s">
        <v>133</v>
      </c>
      <c r="AW152" s="14" t="s">
        <v>32</v>
      </c>
      <c r="AX152" s="14" t="s">
        <v>85</v>
      </c>
      <c r="AY152" s="253" t="s">
        <v>127</v>
      </c>
    </row>
    <row r="153" s="2" customFormat="1" ht="24.15" customHeight="1">
      <c r="A153" s="39"/>
      <c r="B153" s="40"/>
      <c r="C153" s="217" t="s">
        <v>171</v>
      </c>
      <c r="D153" s="217" t="s">
        <v>129</v>
      </c>
      <c r="E153" s="218" t="s">
        <v>172</v>
      </c>
      <c r="F153" s="219" t="s">
        <v>173</v>
      </c>
      <c r="G153" s="220" t="s">
        <v>167</v>
      </c>
      <c r="H153" s="221">
        <v>6694.6279999999997</v>
      </c>
      <c r="I153" s="222"/>
      <c r="J153" s="223">
        <f>ROUND(I153*H153,2)</f>
        <v>0</v>
      </c>
      <c r="K153" s="224"/>
      <c r="L153" s="45"/>
      <c r="M153" s="225" t="s">
        <v>1</v>
      </c>
      <c r="N153" s="226" t="s">
        <v>42</v>
      </c>
      <c r="O153" s="92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9" t="s">
        <v>133</v>
      </c>
      <c r="AT153" s="229" t="s">
        <v>129</v>
      </c>
      <c r="AU153" s="229" t="s">
        <v>87</v>
      </c>
      <c r="AY153" s="18" t="s">
        <v>127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8" t="s">
        <v>85</v>
      </c>
      <c r="BK153" s="230">
        <f>ROUND(I153*H153,2)</f>
        <v>0</v>
      </c>
      <c r="BL153" s="18" t="s">
        <v>133</v>
      </c>
      <c r="BM153" s="229" t="s">
        <v>174</v>
      </c>
    </row>
    <row r="154" s="13" customFormat="1">
      <c r="A154" s="13"/>
      <c r="B154" s="231"/>
      <c r="C154" s="232"/>
      <c r="D154" s="233" t="s">
        <v>135</v>
      </c>
      <c r="E154" s="232"/>
      <c r="F154" s="235" t="s">
        <v>175</v>
      </c>
      <c r="G154" s="232"/>
      <c r="H154" s="236">
        <v>6694.6279999999997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135</v>
      </c>
      <c r="AU154" s="242" t="s">
        <v>87</v>
      </c>
      <c r="AV154" s="13" t="s">
        <v>87</v>
      </c>
      <c r="AW154" s="13" t="s">
        <v>4</v>
      </c>
      <c r="AX154" s="13" t="s">
        <v>85</v>
      </c>
      <c r="AY154" s="242" t="s">
        <v>127</v>
      </c>
    </row>
    <row r="155" s="2" customFormat="1" ht="21.75" customHeight="1">
      <c r="A155" s="39"/>
      <c r="B155" s="40"/>
      <c r="C155" s="217" t="s">
        <v>162</v>
      </c>
      <c r="D155" s="217" t="s">
        <v>129</v>
      </c>
      <c r="E155" s="218" t="s">
        <v>176</v>
      </c>
      <c r="F155" s="219" t="s">
        <v>177</v>
      </c>
      <c r="G155" s="220" t="s">
        <v>167</v>
      </c>
      <c r="H155" s="221">
        <v>109.74800000000001</v>
      </c>
      <c r="I155" s="222"/>
      <c r="J155" s="223">
        <f>ROUND(I155*H155,2)</f>
        <v>0</v>
      </c>
      <c r="K155" s="224"/>
      <c r="L155" s="45"/>
      <c r="M155" s="225" t="s">
        <v>1</v>
      </c>
      <c r="N155" s="226" t="s">
        <v>42</v>
      </c>
      <c r="O155" s="92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9" t="s">
        <v>133</v>
      </c>
      <c r="AT155" s="229" t="s">
        <v>129</v>
      </c>
      <c r="AU155" s="229" t="s">
        <v>87</v>
      </c>
      <c r="AY155" s="18" t="s">
        <v>127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8" t="s">
        <v>85</v>
      </c>
      <c r="BK155" s="230">
        <f>ROUND(I155*H155,2)</f>
        <v>0</v>
      </c>
      <c r="BL155" s="18" t="s">
        <v>133</v>
      </c>
      <c r="BM155" s="229" t="s">
        <v>178</v>
      </c>
    </row>
    <row r="156" s="2" customFormat="1" ht="24.15" customHeight="1">
      <c r="A156" s="39"/>
      <c r="B156" s="40"/>
      <c r="C156" s="217" t="s">
        <v>179</v>
      </c>
      <c r="D156" s="217" t="s">
        <v>129</v>
      </c>
      <c r="E156" s="218" t="s">
        <v>180</v>
      </c>
      <c r="F156" s="219" t="s">
        <v>181</v>
      </c>
      <c r="G156" s="220" t="s">
        <v>142</v>
      </c>
      <c r="H156" s="221">
        <v>15.817</v>
      </c>
      <c r="I156" s="222"/>
      <c r="J156" s="223">
        <f>ROUND(I156*H156,2)</f>
        <v>0</v>
      </c>
      <c r="K156" s="224"/>
      <c r="L156" s="45"/>
      <c r="M156" s="225" t="s">
        <v>1</v>
      </c>
      <c r="N156" s="226" t="s">
        <v>42</v>
      </c>
      <c r="O156" s="92"/>
      <c r="P156" s="227">
        <f>O156*H156</f>
        <v>0</v>
      </c>
      <c r="Q156" s="227">
        <v>0</v>
      </c>
      <c r="R156" s="227">
        <f>Q156*H156</f>
        <v>0</v>
      </c>
      <c r="S156" s="227">
        <v>0.050999999999999997</v>
      </c>
      <c r="T156" s="228">
        <f>S156*H156</f>
        <v>0.80666699999999991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9" t="s">
        <v>133</v>
      </c>
      <c r="AT156" s="229" t="s">
        <v>129</v>
      </c>
      <c r="AU156" s="229" t="s">
        <v>87</v>
      </c>
      <c r="AY156" s="18" t="s">
        <v>127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8" t="s">
        <v>85</v>
      </c>
      <c r="BK156" s="230">
        <f>ROUND(I156*H156,2)</f>
        <v>0</v>
      </c>
      <c r="BL156" s="18" t="s">
        <v>133</v>
      </c>
      <c r="BM156" s="229" t="s">
        <v>182</v>
      </c>
    </row>
    <row r="157" s="13" customFormat="1">
      <c r="A157" s="13"/>
      <c r="B157" s="231"/>
      <c r="C157" s="232"/>
      <c r="D157" s="233" t="s">
        <v>135</v>
      </c>
      <c r="E157" s="234" t="s">
        <v>1</v>
      </c>
      <c r="F157" s="235" t="s">
        <v>183</v>
      </c>
      <c r="G157" s="232"/>
      <c r="H157" s="236">
        <v>17.917000000000002</v>
      </c>
      <c r="I157" s="237"/>
      <c r="J157" s="232"/>
      <c r="K157" s="232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135</v>
      </c>
      <c r="AU157" s="242" t="s">
        <v>87</v>
      </c>
      <c r="AV157" s="13" t="s">
        <v>87</v>
      </c>
      <c r="AW157" s="13" t="s">
        <v>32</v>
      </c>
      <c r="AX157" s="13" t="s">
        <v>77</v>
      </c>
      <c r="AY157" s="242" t="s">
        <v>127</v>
      </c>
    </row>
    <row r="158" s="13" customFormat="1">
      <c r="A158" s="13"/>
      <c r="B158" s="231"/>
      <c r="C158" s="232"/>
      <c r="D158" s="233" t="s">
        <v>135</v>
      </c>
      <c r="E158" s="234" t="s">
        <v>1</v>
      </c>
      <c r="F158" s="235" t="s">
        <v>184</v>
      </c>
      <c r="G158" s="232"/>
      <c r="H158" s="236">
        <v>-2.1000000000000001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135</v>
      </c>
      <c r="AU158" s="242" t="s">
        <v>87</v>
      </c>
      <c r="AV158" s="13" t="s">
        <v>87</v>
      </c>
      <c r="AW158" s="13" t="s">
        <v>32</v>
      </c>
      <c r="AX158" s="13" t="s">
        <v>77</v>
      </c>
      <c r="AY158" s="242" t="s">
        <v>127</v>
      </c>
    </row>
    <row r="159" s="14" customFormat="1">
      <c r="A159" s="14"/>
      <c r="B159" s="243"/>
      <c r="C159" s="244"/>
      <c r="D159" s="233" t="s">
        <v>135</v>
      </c>
      <c r="E159" s="245" t="s">
        <v>1</v>
      </c>
      <c r="F159" s="246" t="s">
        <v>137</v>
      </c>
      <c r="G159" s="244"/>
      <c r="H159" s="247">
        <v>15.817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135</v>
      </c>
      <c r="AU159" s="253" t="s">
        <v>87</v>
      </c>
      <c r="AV159" s="14" t="s">
        <v>133</v>
      </c>
      <c r="AW159" s="14" t="s">
        <v>32</v>
      </c>
      <c r="AX159" s="14" t="s">
        <v>85</v>
      </c>
      <c r="AY159" s="253" t="s">
        <v>127</v>
      </c>
    </row>
    <row r="160" s="2" customFormat="1" ht="24.15" customHeight="1">
      <c r="A160" s="39"/>
      <c r="B160" s="40"/>
      <c r="C160" s="217" t="s">
        <v>185</v>
      </c>
      <c r="D160" s="217" t="s">
        <v>129</v>
      </c>
      <c r="E160" s="218" t="s">
        <v>186</v>
      </c>
      <c r="F160" s="219" t="s">
        <v>187</v>
      </c>
      <c r="G160" s="220" t="s">
        <v>142</v>
      </c>
      <c r="H160" s="221">
        <v>14.208</v>
      </c>
      <c r="I160" s="222"/>
      <c r="J160" s="223">
        <f>ROUND(I160*H160,2)</f>
        <v>0</v>
      </c>
      <c r="K160" s="224"/>
      <c r="L160" s="45"/>
      <c r="M160" s="225" t="s">
        <v>1</v>
      </c>
      <c r="N160" s="226" t="s">
        <v>42</v>
      </c>
      <c r="O160" s="92"/>
      <c r="P160" s="227">
        <f>O160*H160</f>
        <v>0</v>
      </c>
      <c r="Q160" s="227">
        <v>0</v>
      </c>
      <c r="R160" s="227">
        <f>Q160*H160</f>
        <v>0</v>
      </c>
      <c r="S160" s="227">
        <v>0.057000000000000002</v>
      </c>
      <c r="T160" s="228">
        <f>S160*H160</f>
        <v>0.80985600000000002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9" t="s">
        <v>133</v>
      </c>
      <c r="AT160" s="229" t="s">
        <v>129</v>
      </c>
      <c r="AU160" s="229" t="s">
        <v>87</v>
      </c>
      <c r="AY160" s="18" t="s">
        <v>127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8" t="s">
        <v>85</v>
      </c>
      <c r="BK160" s="230">
        <f>ROUND(I160*H160,2)</f>
        <v>0</v>
      </c>
      <c r="BL160" s="18" t="s">
        <v>133</v>
      </c>
      <c r="BM160" s="229" t="s">
        <v>188</v>
      </c>
    </row>
    <row r="161" s="13" customFormat="1">
      <c r="A161" s="13"/>
      <c r="B161" s="231"/>
      <c r="C161" s="232"/>
      <c r="D161" s="233" t="s">
        <v>135</v>
      </c>
      <c r="E161" s="234" t="s">
        <v>1</v>
      </c>
      <c r="F161" s="235" t="s">
        <v>144</v>
      </c>
      <c r="G161" s="232"/>
      <c r="H161" s="236">
        <v>15.408</v>
      </c>
      <c r="I161" s="237"/>
      <c r="J161" s="232"/>
      <c r="K161" s="232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135</v>
      </c>
      <c r="AU161" s="242" t="s">
        <v>87</v>
      </c>
      <c r="AV161" s="13" t="s">
        <v>87</v>
      </c>
      <c r="AW161" s="13" t="s">
        <v>32</v>
      </c>
      <c r="AX161" s="13" t="s">
        <v>77</v>
      </c>
      <c r="AY161" s="242" t="s">
        <v>127</v>
      </c>
    </row>
    <row r="162" s="13" customFormat="1">
      <c r="A162" s="13"/>
      <c r="B162" s="231"/>
      <c r="C162" s="232"/>
      <c r="D162" s="233" t="s">
        <v>135</v>
      </c>
      <c r="E162" s="234" t="s">
        <v>1</v>
      </c>
      <c r="F162" s="235" t="s">
        <v>145</v>
      </c>
      <c r="G162" s="232"/>
      <c r="H162" s="236">
        <v>-1.2</v>
      </c>
      <c r="I162" s="237"/>
      <c r="J162" s="232"/>
      <c r="K162" s="232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135</v>
      </c>
      <c r="AU162" s="242" t="s">
        <v>87</v>
      </c>
      <c r="AV162" s="13" t="s">
        <v>87</v>
      </c>
      <c r="AW162" s="13" t="s">
        <v>32</v>
      </c>
      <c r="AX162" s="13" t="s">
        <v>77</v>
      </c>
      <c r="AY162" s="242" t="s">
        <v>127</v>
      </c>
    </row>
    <row r="163" s="14" customFormat="1">
      <c r="A163" s="14"/>
      <c r="B163" s="243"/>
      <c r="C163" s="244"/>
      <c r="D163" s="233" t="s">
        <v>135</v>
      </c>
      <c r="E163" s="245" t="s">
        <v>1</v>
      </c>
      <c r="F163" s="246" t="s">
        <v>137</v>
      </c>
      <c r="G163" s="244"/>
      <c r="H163" s="247">
        <v>14.208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135</v>
      </c>
      <c r="AU163" s="253" t="s">
        <v>87</v>
      </c>
      <c r="AV163" s="14" t="s">
        <v>133</v>
      </c>
      <c r="AW163" s="14" t="s">
        <v>32</v>
      </c>
      <c r="AX163" s="14" t="s">
        <v>85</v>
      </c>
      <c r="AY163" s="253" t="s">
        <v>127</v>
      </c>
    </row>
    <row r="164" s="2" customFormat="1" ht="24.15" customHeight="1">
      <c r="A164" s="39"/>
      <c r="B164" s="40"/>
      <c r="C164" s="217" t="s">
        <v>8</v>
      </c>
      <c r="D164" s="217" t="s">
        <v>129</v>
      </c>
      <c r="E164" s="218" t="s">
        <v>189</v>
      </c>
      <c r="F164" s="219" t="s">
        <v>190</v>
      </c>
      <c r="G164" s="220" t="s">
        <v>142</v>
      </c>
      <c r="H164" s="221">
        <v>14.208</v>
      </c>
      <c r="I164" s="222"/>
      <c r="J164" s="223">
        <f>ROUND(I164*H164,2)</f>
        <v>0</v>
      </c>
      <c r="K164" s="224"/>
      <c r="L164" s="45"/>
      <c r="M164" s="225" t="s">
        <v>1</v>
      </c>
      <c r="N164" s="226" t="s">
        <v>42</v>
      </c>
      <c r="O164" s="92"/>
      <c r="P164" s="227">
        <f>O164*H164</f>
        <v>0</v>
      </c>
      <c r="Q164" s="227">
        <v>0</v>
      </c>
      <c r="R164" s="227">
        <f>Q164*H164</f>
        <v>0</v>
      </c>
      <c r="S164" s="227">
        <v>0.02</v>
      </c>
      <c r="T164" s="228">
        <f>S164*H164</f>
        <v>0.28416000000000002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9" t="s">
        <v>133</v>
      </c>
      <c r="AT164" s="229" t="s">
        <v>129</v>
      </c>
      <c r="AU164" s="229" t="s">
        <v>87</v>
      </c>
      <c r="AY164" s="18" t="s">
        <v>127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8" t="s">
        <v>85</v>
      </c>
      <c r="BK164" s="230">
        <f>ROUND(I164*H164,2)</f>
        <v>0</v>
      </c>
      <c r="BL164" s="18" t="s">
        <v>133</v>
      </c>
      <c r="BM164" s="229" t="s">
        <v>191</v>
      </c>
    </row>
    <row r="165" s="13" customFormat="1">
      <c r="A165" s="13"/>
      <c r="B165" s="231"/>
      <c r="C165" s="232"/>
      <c r="D165" s="233" t="s">
        <v>135</v>
      </c>
      <c r="E165" s="234" t="s">
        <v>1</v>
      </c>
      <c r="F165" s="235" t="s">
        <v>144</v>
      </c>
      <c r="G165" s="232"/>
      <c r="H165" s="236">
        <v>15.408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135</v>
      </c>
      <c r="AU165" s="242" t="s">
        <v>87</v>
      </c>
      <c r="AV165" s="13" t="s">
        <v>87</v>
      </c>
      <c r="AW165" s="13" t="s">
        <v>32</v>
      </c>
      <c r="AX165" s="13" t="s">
        <v>77</v>
      </c>
      <c r="AY165" s="242" t="s">
        <v>127</v>
      </c>
    </row>
    <row r="166" s="13" customFormat="1">
      <c r="A166" s="13"/>
      <c r="B166" s="231"/>
      <c r="C166" s="232"/>
      <c r="D166" s="233" t="s">
        <v>135</v>
      </c>
      <c r="E166" s="234" t="s">
        <v>1</v>
      </c>
      <c r="F166" s="235" t="s">
        <v>145</v>
      </c>
      <c r="G166" s="232"/>
      <c r="H166" s="236">
        <v>-1.2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135</v>
      </c>
      <c r="AU166" s="242" t="s">
        <v>87</v>
      </c>
      <c r="AV166" s="13" t="s">
        <v>87</v>
      </c>
      <c r="AW166" s="13" t="s">
        <v>32</v>
      </c>
      <c r="AX166" s="13" t="s">
        <v>77</v>
      </c>
      <c r="AY166" s="242" t="s">
        <v>127</v>
      </c>
    </row>
    <row r="167" s="14" customFormat="1">
      <c r="A167" s="14"/>
      <c r="B167" s="243"/>
      <c r="C167" s="244"/>
      <c r="D167" s="233" t="s">
        <v>135</v>
      </c>
      <c r="E167" s="245" t="s">
        <v>1</v>
      </c>
      <c r="F167" s="246" t="s">
        <v>137</v>
      </c>
      <c r="G167" s="244"/>
      <c r="H167" s="247">
        <v>14.208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135</v>
      </c>
      <c r="AU167" s="253" t="s">
        <v>87</v>
      </c>
      <c r="AV167" s="14" t="s">
        <v>133</v>
      </c>
      <c r="AW167" s="14" t="s">
        <v>32</v>
      </c>
      <c r="AX167" s="14" t="s">
        <v>85</v>
      </c>
      <c r="AY167" s="253" t="s">
        <v>127</v>
      </c>
    </row>
    <row r="168" s="2" customFormat="1" ht="21.75" customHeight="1">
      <c r="A168" s="39"/>
      <c r="B168" s="40"/>
      <c r="C168" s="217" t="s">
        <v>192</v>
      </c>
      <c r="D168" s="217" t="s">
        <v>129</v>
      </c>
      <c r="E168" s="218" t="s">
        <v>193</v>
      </c>
      <c r="F168" s="219" t="s">
        <v>194</v>
      </c>
      <c r="G168" s="220" t="s">
        <v>142</v>
      </c>
      <c r="H168" s="221">
        <v>43.835999999999999</v>
      </c>
      <c r="I168" s="222"/>
      <c r="J168" s="223">
        <f>ROUND(I168*H168,2)</f>
        <v>0</v>
      </c>
      <c r="K168" s="224"/>
      <c r="L168" s="45"/>
      <c r="M168" s="225" t="s">
        <v>1</v>
      </c>
      <c r="N168" s="226" t="s">
        <v>42</v>
      </c>
      <c r="O168" s="92"/>
      <c r="P168" s="227">
        <f>O168*H168</f>
        <v>0</v>
      </c>
      <c r="Q168" s="227">
        <v>0</v>
      </c>
      <c r="R168" s="227">
        <f>Q168*H168</f>
        <v>0</v>
      </c>
      <c r="S168" s="227">
        <v>0.0047800000000000004</v>
      </c>
      <c r="T168" s="228">
        <f>S168*H168</f>
        <v>0.20953608000000001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9" t="s">
        <v>133</v>
      </c>
      <c r="AT168" s="229" t="s">
        <v>129</v>
      </c>
      <c r="AU168" s="229" t="s">
        <v>87</v>
      </c>
      <c r="AY168" s="18" t="s">
        <v>127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8" t="s">
        <v>85</v>
      </c>
      <c r="BK168" s="230">
        <f>ROUND(I168*H168,2)</f>
        <v>0</v>
      </c>
      <c r="BL168" s="18" t="s">
        <v>133</v>
      </c>
      <c r="BM168" s="229" t="s">
        <v>195</v>
      </c>
    </row>
    <row r="169" s="13" customFormat="1">
      <c r="A169" s="13"/>
      <c r="B169" s="231"/>
      <c r="C169" s="232"/>
      <c r="D169" s="233" t="s">
        <v>135</v>
      </c>
      <c r="E169" s="234" t="s">
        <v>1</v>
      </c>
      <c r="F169" s="235" t="s">
        <v>156</v>
      </c>
      <c r="G169" s="232"/>
      <c r="H169" s="236">
        <v>43.835999999999999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135</v>
      </c>
      <c r="AU169" s="242" t="s">
        <v>87</v>
      </c>
      <c r="AV169" s="13" t="s">
        <v>87</v>
      </c>
      <c r="AW169" s="13" t="s">
        <v>32</v>
      </c>
      <c r="AX169" s="13" t="s">
        <v>85</v>
      </c>
      <c r="AY169" s="242" t="s">
        <v>127</v>
      </c>
    </row>
    <row r="170" s="2" customFormat="1" ht="16.5" customHeight="1">
      <c r="A170" s="39"/>
      <c r="B170" s="40"/>
      <c r="C170" s="217" t="s">
        <v>196</v>
      </c>
      <c r="D170" s="217" t="s">
        <v>129</v>
      </c>
      <c r="E170" s="218" t="s">
        <v>197</v>
      </c>
      <c r="F170" s="219" t="s">
        <v>198</v>
      </c>
      <c r="G170" s="220" t="s">
        <v>142</v>
      </c>
      <c r="H170" s="221">
        <v>30.024999999999999</v>
      </c>
      <c r="I170" s="222"/>
      <c r="J170" s="223">
        <f>ROUND(I170*H170,2)</f>
        <v>0</v>
      </c>
      <c r="K170" s="224"/>
      <c r="L170" s="45"/>
      <c r="M170" s="225" t="s">
        <v>1</v>
      </c>
      <c r="N170" s="226" t="s">
        <v>42</v>
      </c>
      <c r="O170" s="92"/>
      <c r="P170" s="227">
        <f>O170*H170</f>
        <v>0</v>
      </c>
      <c r="Q170" s="227">
        <v>0</v>
      </c>
      <c r="R170" s="227">
        <f>Q170*H170</f>
        <v>0</v>
      </c>
      <c r="S170" s="227">
        <v>0.014</v>
      </c>
      <c r="T170" s="228">
        <f>S170*H170</f>
        <v>0.42035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9" t="s">
        <v>133</v>
      </c>
      <c r="AT170" s="229" t="s">
        <v>129</v>
      </c>
      <c r="AU170" s="229" t="s">
        <v>87</v>
      </c>
      <c r="AY170" s="18" t="s">
        <v>127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8" t="s">
        <v>85</v>
      </c>
      <c r="BK170" s="230">
        <f>ROUND(I170*H170,2)</f>
        <v>0</v>
      </c>
      <c r="BL170" s="18" t="s">
        <v>133</v>
      </c>
      <c r="BM170" s="229" t="s">
        <v>199</v>
      </c>
    </row>
    <row r="171" s="15" customFormat="1">
      <c r="A171" s="15"/>
      <c r="B171" s="254"/>
      <c r="C171" s="255"/>
      <c r="D171" s="233" t="s">
        <v>135</v>
      </c>
      <c r="E171" s="256" t="s">
        <v>1</v>
      </c>
      <c r="F171" s="257" t="s">
        <v>200</v>
      </c>
      <c r="G171" s="255"/>
      <c r="H171" s="256" t="s">
        <v>1</v>
      </c>
      <c r="I171" s="258"/>
      <c r="J171" s="255"/>
      <c r="K171" s="255"/>
      <c r="L171" s="259"/>
      <c r="M171" s="260"/>
      <c r="N171" s="261"/>
      <c r="O171" s="261"/>
      <c r="P171" s="261"/>
      <c r="Q171" s="261"/>
      <c r="R171" s="261"/>
      <c r="S171" s="261"/>
      <c r="T171" s="262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3" t="s">
        <v>135</v>
      </c>
      <c r="AU171" s="263" t="s">
        <v>87</v>
      </c>
      <c r="AV171" s="15" t="s">
        <v>85</v>
      </c>
      <c r="AW171" s="15" t="s">
        <v>32</v>
      </c>
      <c r="AX171" s="15" t="s">
        <v>77</v>
      </c>
      <c r="AY171" s="263" t="s">
        <v>127</v>
      </c>
    </row>
    <row r="172" s="13" customFormat="1">
      <c r="A172" s="13"/>
      <c r="B172" s="231"/>
      <c r="C172" s="232"/>
      <c r="D172" s="233" t="s">
        <v>135</v>
      </c>
      <c r="E172" s="234" t="s">
        <v>1</v>
      </c>
      <c r="F172" s="235" t="s">
        <v>144</v>
      </c>
      <c r="G172" s="232"/>
      <c r="H172" s="236">
        <v>15.408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135</v>
      </c>
      <c r="AU172" s="242" t="s">
        <v>87</v>
      </c>
      <c r="AV172" s="13" t="s">
        <v>87</v>
      </c>
      <c r="AW172" s="13" t="s">
        <v>32</v>
      </c>
      <c r="AX172" s="13" t="s">
        <v>77</v>
      </c>
      <c r="AY172" s="242" t="s">
        <v>127</v>
      </c>
    </row>
    <row r="173" s="13" customFormat="1">
      <c r="A173" s="13"/>
      <c r="B173" s="231"/>
      <c r="C173" s="232"/>
      <c r="D173" s="233" t="s">
        <v>135</v>
      </c>
      <c r="E173" s="234" t="s">
        <v>1</v>
      </c>
      <c r="F173" s="235" t="s">
        <v>145</v>
      </c>
      <c r="G173" s="232"/>
      <c r="H173" s="236">
        <v>-1.2</v>
      </c>
      <c r="I173" s="237"/>
      <c r="J173" s="232"/>
      <c r="K173" s="232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135</v>
      </c>
      <c r="AU173" s="242" t="s">
        <v>87</v>
      </c>
      <c r="AV173" s="13" t="s">
        <v>87</v>
      </c>
      <c r="AW173" s="13" t="s">
        <v>32</v>
      </c>
      <c r="AX173" s="13" t="s">
        <v>77</v>
      </c>
      <c r="AY173" s="242" t="s">
        <v>127</v>
      </c>
    </row>
    <row r="174" s="16" customFormat="1">
      <c r="A174" s="16"/>
      <c r="B174" s="264"/>
      <c r="C174" s="265"/>
      <c r="D174" s="233" t="s">
        <v>135</v>
      </c>
      <c r="E174" s="266" t="s">
        <v>1</v>
      </c>
      <c r="F174" s="267" t="s">
        <v>201</v>
      </c>
      <c r="G174" s="265"/>
      <c r="H174" s="268">
        <v>14.208</v>
      </c>
      <c r="I174" s="269"/>
      <c r="J174" s="265"/>
      <c r="K174" s="265"/>
      <c r="L174" s="270"/>
      <c r="M174" s="271"/>
      <c r="N174" s="272"/>
      <c r="O174" s="272"/>
      <c r="P174" s="272"/>
      <c r="Q174" s="272"/>
      <c r="R174" s="272"/>
      <c r="S174" s="272"/>
      <c r="T174" s="273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4" t="s">
        <v>135</v>
      </c>
      <c r="AU174" s="274" t="s">
        <v>87</v>
      </c>
      <c r="AV174" s="16" t="s">
        <v>91</v>
      </c>
      <c r="AW174" s="16" t="s">
        <v>32</v>
      </c>
      <c r="AX174" s="16" t="s">
        <v>77</v>
      </c>
      <c r="AY174" s="274" t="s">
        <v>127</v>
      </c>
    </row>
    <row r="175" s="15" customFormat="1">
      <c r="A175" s="15"/>
      <c r="B175" s="254"/>
      <c r="C175" s="255"/>
      <c r="D175" s="233" t="s">
        <v>135</v>
      </c>
      <c r="E175" s="256" t="s">
        <v>1</v>
      </c>
      <c r="F175" s="257" t="s">
        <v>202</v>
      </c>
      <c r="G175" s="255"/>
      <c r="H175" s="256" t="s">
        <v>1</v>
      </c>
      <c r="I175" s="258"/>
      <c r="J175" s="255"/>
      <c r="K175" s="255"/>
      <c r="L175" s="259"/>
      <c r="M175" s="260"/>
      <c r="N175" s="261"/>
      <c r="O175" s="261"/>
      <c r="P175" s="261"/>
      <c r="Q175" s="261"/>
      <c r="R175" s="261"/>
      <c r="S175" s="261"/>
      <c r="T175" s="262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3" t="s">
        <v>135</v>
      </c>
      <c r="AU175" s="263" t="s">
        <v>87</v>
      </c>
      <c r="AV175" s="15" t="s">
        <v>85</v>
      </c>
      <c r="AW175" s="15" t="s">
        <v>32</v>
      </c>
      <c r="AX175" s="15" t="s">
        <v>77</v>
      </c>
      <c r="AY175" s="263" t="s">
        <v>127</v>
      </c>
    </row>
    <row r="176" s="13" customFormat="1">
      <c r="A176" s="13"/>
      <c r="B176" s="231"/>
      <c r="C176" s="232"/>
      <c r="D176" s="233" t="s">
        <v>135</v>
      </c>
      <c r="E176" s="234" t="s">
        <v>1</v>
      </c>
      <c r="F176" s="235" t="s">
        <v>183</v>
      </c>
      <c r="G176" s="232"/>
      <c r="H176" s="236">
        <v>17.917000000000002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135</v>
      </c>
      <c r="AU176" s="242" t="s">
        <v>87</v>
      </c>
      <c r="AV176" s="13" t="s">
        <v>87</v>
      </c>
      <c r="AW176" s="13" t="s">
        <v>32</v>
      </c>
      <c r="AX176" s="13" t="s">
        <v>77</v>
      </c>
      <c r="AY176" s="242" t="s">
        <v>127</v>
      </c>
    </row>
    <row r="177" s="13" customFormat="1">
      <c r="A177" s="13"/>
      <c r="B177" s="231"/>
      <c r="C177" s="232"/>
      <c r="D177" s="233" t="s">
        <v>135</v>
      </c>
      <c r="E177" s="234" t="s">
        <v>1</v>
      </c>
      <c r="F177" s="235" t="s">
        <v>184</v>
      </c>
      <c r="G177" s="232"/>
      <c r="H177" s="236">
        <v>-2.1000000000000001</v>
      </c>
      <c r="I177" s="237"/>
      <c r="J177" s="232"/>
      <c r="K177" s="232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135</v>
      </c>
      <c r="AU177" s="242" t="s">
        <v>87</v>
      </c>
      <c r="AV177" s="13" t="s">
        <v>87</v>
      </c>
      <c r="AW177" s="13" t="s">
        <v>32</v>
      </c>
      <c r="AX177" s="13" t="s">
        <v>77</v>
      </c>
      <c r="AY177" s="242" t="s">
        <v>127</v>
      </c>
    </row>
    <row r="178" s="16" customFormat="1">
      <c r="A178" s="16"/>
      <c r="B178" s="264"/>
      <c r="C178" s="265"/>
      <c r="D178" s="233" t="s">
        <v>135</v>
      </c>
      <c r="E178" s="266" t="s">
        <v>1</v>
      </c>
      <c r="F178" s="267" t="s">
        <v>201</v>
      </c>
      <c r="G178" s="265"/>
      <c r="H178" s="268">
        <v>15.817</v>
      </c>
      <c r="I178" s="269"/>
      <c r="J178" s="265"/>
      <c r="K178" s="265"/>
      <c r="L178" s="270"/>
      <c r="M178" s="271"/>
      <c r="N178" s="272"/>
      <c r="O178" s="272"/>
      <c r="P178" s="272"/>
      <c r="Q178" s="272"/>
      <c r="R178" s="272"/>
      <c r="S178" s="272"/>
      <c r="T178" s="273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4" t="s">
        <v>135</v>
      </c>
      <c r="AU178" s="274" t="s">
        <v>87</v>
      </c>
      <c r="AV178" s="16" t="s">
        <v>91</v>
      </c>
      <c r="AW178" s="16" t="s">
        <v>32</v>
      </c>
      <c r="AX178" s="16" t="s">
        <v>77</v>
      </c>
      <c r="AY178" s="274" t="s">
        <v>127</v>
      </c>
    </row>
    <row r="179" s="14" customFormat="1">
      <c r="A179" s="14"/>
      <c r="B179" s="243"/>
      <c r="C179" s="244"/>
      <c r="D179" s="233" t="s">
        <v>135</v>
      </c>
      <c r="E179" s="245" t="s">
        <v>1</v>
      </c>
      <c r="F179" s="246" t="s">
        <v>137</v>
      </c>
      <c r="G179" s="244"/>
      <c r="H179" s="247">
        <v>30.024999999999999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135</v>
      </c>
      <c r="AU179" s="253" t="s">
        <v>87</v>
      </c>
      <c r="AV179" s="14" t="s">
        <v>133</v>
      </c>
      <c r="AW179" s="14" t="s">
        <v>32</v>
      </c>
      <c r="AX179" s="14" t="s">
        <v>85</v>
      </c>
      <c r="AY179" s="253" t="s">
        <v>127</v>
      </c>
    </row>
    <row r="180" s="12" customFormat="1" ht="22.8" customHeight="1">
      <c r="A180" s="12"/>
      <c r="B180" s="201"/>
      <c r="C180" s="202"/>
      <c r="D180" s="203" t="s">
        <v>76</v>
      </c>
      <c r="E180" s="215" t="s">
        <v>203</v>
      </c>
      <c r="F180" s="215" t="s">
        <v>204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0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76</v>
      </c>
      <c r="AU180" s="213" t="s">
        <v>85</v>
      </c>
      <c r="AY180" s="212" t="s">
        <v>127</v>
      </c>
      <c r="BK180" s="214">
        <f>SUM(BK181:BK185)</f>
        <v>0</v>
      </c>
    </row>
    <row r="181" s="2" customFormat="1" ht="16.5" customHeight="1">
      <c r="A181" s="39"/>
      <c r="B181" s="40"/>
      <c r="C181" s="217" t="s">
        <v>205</v>
      </c>
      <c r="D181" s="217" t="s">
        <v>129</v>
      </c>
      <c r="E181" s="218" t="s">
        <v>206</v>
      </c>
      <c r="F181" s="219" t="s">
        <v>207</v>
      </c>
      <c r="G181" s="220" t="s">
        <v>208</v>
      </c>
      <c r="H181" s="221">
        <v>3.0819999999999999</v>
      </c>
      <c r="I181" s="222"/>
      <c r="J181" s="223">
        <f>ROUND(I181*H181,2)</f>
        <v>0</v>
      </c>
      <c r="K181" s="224"/>
      <c r="L181" s="45"/>
      <c r="M181" s="225" t="s">
        <v>1</v>
      </c>
      <c r="N181" s="226" t="s">
        <v>42</v>
      </c>
      <c r="O181" s="92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9" t="s">
        <v>133</v>
      </c>
      <c r="AT181" s="229" t="s">
        <v>129</v>
      </c>
      <c r="AU181" s="229" t="s">
        <v>87</v>
      </c>
      <c r="AY181" s="18" t="s">
        <v>127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8" t="s">
        <v>85</v>
      </c>
      <c r="BK181" s="230">
        <f>ROUND(I181*H181,2)</f>
        <v>0</v>
      </c>
      <c r="BL181" s="18" t="s">
        <v>133</v>
      </c>
      <c r="BM181" s="229" t="s">
        <v>209</v>
      </c>
    </row>
    <row r="182" s="2" customFormat="1" ht="16.5" customHeight="1">
      <c r="A182" s="39"/>
      <c r="B182" s="40"/>
      <c r="C182" s="217" t="s">
        <v>210</v>
      </c>
      <c r="D182" s="217" t="s">
        <v>129</v>
      </c>
      <c r="E182" s="218" t="s">
        <v>211</v>
      </c>
      <c r="F182" s="219" t="s">
        <v>212</v>
      </c>
      <c r="G182" s="220" t="s">
        <v>208</v>
      </c>
      <c r="H182" s="221">
        <v>3.0819999999999999</v>
      </c>
      <c r="I182" s="222"/>
      <c r="J182" s="223">
        <f>ROUND(I182*H182,2)</f>
        <v>0</v>
      </c>
      <c r="K182" s="224"/>
      <c r="L182" s="45"/>
      <c r="M182" s="225" t="s">
        <v>1</v>
      </c>
      <c r="N182" s="226" t="s">
        <v>42</v>
      </c>
      <c r="O182" s="92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9" t="s">
        <v>133</v>
      </c>
      <c r="AT182" s="229" t="s">
        <v>129</v>
      </c>
      <c r="AU182" s="229" t="s">
        <v>87</v>
      </c>
      <c r="AY182" s="18" t="s">
        <v>127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8" t="s">
        <v>85</v>
      </c>
      <c r="BK182" s="230">
        <f>ROUND(I182*H182,2)</f>
        <v>0</v>
      </c>
      <c r="BL182" s="18" t="s">
        <v>133</v>
      </c>
      <c r="BM182" s="229" t="s">
        <v>213</v>
      </c>
    </row>
    <row r="183" s="2" customFormat="1" ht="16.5" customHeight="1">
      <c r="A183" s="39"/>
      <c r="B183" s="40"/>
      <c r="C183" s="217" t="s">
        <v>214</v>
      </c>
      <c r="D183" s="217" t="s">
        <v>129</v>
      </c>
      <c r="E183" s="218" t="s">
        <v>215</v>
      </c>
      <c r="F183" s="219" t="s">
        <v>216</v>
      </c>
      <c r="G183" s="220" t="s">
        <v>208</v>
      </c>
      <c r="H183" s="221">
        <v>30.82</v>
      </c>
      <c r="I183" s="222"/>
      <c r="J183" s="223">
        <f>ROUND(I183*H183,2)</f>
        <v>0</v>
      </c>
      <c r="K183" s="224"/>
      <c r="L183" s="45"/>
      <c r="M183" s="225" t="s">
        <v>1</v>
      </c>
      <c r="N183" s="226" t="s">
        <v>42</v>
      </c>
      <c r="O183" s="92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9" t="s">
        <v>133</v>
      </c>
      <c r="AT183" s="229" t="s">
        <v>129</v>
      </c>
      <c r="AU183" s="229" t="s">
        <v>87</v>
      </c>
      <c r="AY183" s="18" t="s">
        <v>127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8" t="s">
        <v>85</v>
      </c>
      <c r="BK183" s="230">
        <f>ROUND(I183*H183,2)</f>
        <v>0</v>
      </c>
      <c r="BL183" s="18" t="s">
        <v>133</v>
      </c>
      <c r="BM183" s="229" t="s">
        <v>217</v>
      </c>
    </row>
    <row r="184" s="13" customFormat="1">
      <c r="A184" s="13"/>
      <c r="B184" s="231"/>
      <c r="C184" s="232"/>
      <c r="D184" s="233" t="s">
        <v>135</v>
      </c>
      <c r="E184" s="232"/>
      <c r="F184" s="235" t="s">
        <v>218</v>
      </c>
      <c r="G184" s="232"/>
      <c r="H184" s="236">
        <v>30.82</v>
      </c>
      <c r="I184" s="237"/>
      <c r="J184" s="232"/>
      <c r="K184" s="232"/>
      <c r="L184" s="238"/>
      <c r="M184" s="239"/>
      <c r="N184" s="240"/>
      <c r="O184" s="240"/>
      <c r="P184" s="240"/>
      <c r="Q184" s="240"/>
      <c r="R184" s="240"/>
      <c r="S184" s="240"/>
      <c r="T184" s="24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2" t="s">
        <v>135</v>
      </c>
      <c r="AU184" s="242" t="s">
        <v>87</v>
      </c>
      <c r="AV184" s="13" t="s">
        <v>87</v>
      </c>
      <c r="AW184" s="13" t="s">
        <v>4</v>
      </c>
      <c r="AX184" s="13" t="s">
        <v>85</v>
      </c>
      <c r="AY184" s="242" t="s">
        <v>127</v>
      </c>
    </row>
    <row r="185" s="2" customFormat="1" ht="21.75" customHeight="1">
      <c r="A185" s="39"/>
      <c r="B185" s="40"/>
      <c r="C185" s="217" t="s">
        <v>219</v>
      </c>
      <c r="D185" s="217" t="s">
        <v>129</v>
      </c>
      <c r="E185" s="218" t="s">
        <v>220</v>
      </c>
      <c r="F185" s="219" t="s">
        <v>221</v>
      </c>
      <c r="G185" s="220" t="s">
        <v>208</v>
      </c>
      <c r="H185" s="221">
        <v>3.0819999999999999</v>
      </c>
      <c r="I185" s="222"/>
      <c r="J185" s="223">
        <f>ROUND(I185*H185,2)</f>
        <v>0</v>
      </c>
      <c r="K185" s="224"/>
      <c r="L185" s="45"/>
      <c r="M185" s="225" t="s">
        <v>1</v>
      </c>
      <c r="N185" s="226" t="s">
        <v>42</v>
      </c>
      <c r="O185" s="92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9" t="s">
        <v>133</v>
      </c>
      <c r="AT185" s="229" t="s">
        <v>129</v>
      </c>
      <c r="AU185" s="229" t="s">
        <v>87</v>
      </c>
      <c r="AY185" s="18" t="s">
        <v>127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8" t="s">
        <v>85</v>
      </c>
      <c r="BK185" s="230">
        <f>ROUND(I185*H185,2)</f>
        <v>0</v>
      </c>
      <c r="BL185" s="18" t="s">
        <v>133</v>
      </c>
      <c r="BM185" s="229" t="s">
        <v>222</v>
      </c>
    </row>
    <row r="186" s="12" customFormat="1" ht="22.8" customHeight="1">
      <c r="A186" s="12"/>
      <c r="B186" s="201"/>
      <c r="C186" s="202"/>
      <c r="D186" s="203" t="s">
        <v>76</v>
      </c>
      <c r="E186" s="215" t="s">
        <v>223</v>
      </c>
      <c r="F186" s="215" t="s">
        <v>224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P187</f>
        <v>0</v>
      </c>
      <c r="Q186" s="209"/>
      <c r="R186" s="210">
        <f>R187</f>
        <v>0</v>
      </c>
      <c r="S186" s="209"/>
      <c r="T186" s="21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76</v>
      </c>
      <c r="AU186" s="213" t="s">
        <v>85</v>
      </c>
      <c r="AY186" s="212" t="s">
        <v>127</v>
      </c>
      <c r="BK186" s="214">
        <f>BK187</f>
        <v>0</v>
      </c>
    </row>
    <row r="187" s="2" customFormat="1" ht="16.5" customHeight="1">
      <c r="A187" s="39"/>
      <c r="B187" s="40"/>
      <c r="C187" s="217" t="s">
        <v>225</v>
      </c>
      <c r="D187" s="217" t="s">
        <v>129</v>
      </c>
      <c r="E187" s="218" t="s">
        <v>226</v>
      </c>
      <c r="F187" s="219" t="s">
        <v>227</v>
      </c>
      <c r="G187" s="220" t="s">
        <v>208</v>
      </c>
      <c r="H187" s="221">
        <v>0.64400000000000002</v>
      </c>
      <c r="I187" s="222"/>
      <c r="J187" s="223">
        <f>ROUND(I187*H187,2)</f>
        <v>0</v>
      </c>
      <c r="K187" s="224"/>
      <c r="L187" s="45"/>
      <c r="M187" s="225" t="s">
        <v>1</v>
      </c>
      <c r="N187" s="226" t="s">
        <v>42</v>
      </c>
      <c r="O187" s="92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9" t="s">
        <v>133</v>
      </c>
      <c r="AT187" s="229" t="s">
        <v>129</v>
      </c>
      <c r="AU187" s="229" t="s">
        <v>87</v>
      </c>
      <c r="AY187" s="18" t="s">
        <v>127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8" t="s">
        <v>85</v>
      </c>
      <c r="BK187" s="230">
        <f>ROUND(I187*H187,2)</f>
        <v>0</v>
      </c>
      <c r="BL187" s="18" t="s">
        <v>133</v>
      </c>
      <c r="BM187" s="229" t="s">
        <v>228</v>
      </c>
    </row>
    <row r="188" s="12" customFormat="1" ht="25.92" customHeight="1">
      <c r="A188" s="12"/>
      <c r="B188" s="201"/>
      <c r="C188" s="202"/>
      <c r="D188" s="203" t="s">
        <v>76</v>
      </c>
      <c r="E188" s="204" t="s">
        <v>229</v>
      </c>
      <c r="F188" s="204" t="s">
        <v>230</v>
      </c>
      <c r="G188" s="202"/>
      <c r="H188" s="202"/>
      <c r="I188" s="205"/>
      <c r="J188" s="206">
        <f>BK188</f>
        <v>0</v>
      </c>
      <c r="K188" s="202"/>
      <c r="L188" s="207"/>
      <c r="M188" s="208"/>
      <c r="N188" s="209"/>
      <c r="O188" s="209"/>
      <c r="P188" s="210">
        <f>P189+P204+P216+P246</f>
        <v>0</v>
      </c>
      <c r="Q188" s="209"/>
      <c r="R188" s="210">
        <f>R189+R204+R216+R246</f>
        <v>0.42468666999999999</v>
      </c>
      <c r="S188" s="209"/>
      <c r="T188" s="211">
        <f>T189+T204+T216+T246</f>
        <v>0.37010357999999999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2" t="s">
        <v>87</v>
      </c>
      <c r="AT188" s="213" t="s">
        <v>76</v>
      </c>
      <c r="AU188" s="213" t="s">
        <v>77</v>
      </c>
      <c r="AY188" s="212" t="s">
        <v>127</v>
      </c>
      <c r="BK188" s="214">
        <f>BK189+BK204+BK216+BK246</f>
        <v>0</v>
      </c>
    </row>
    <row r="189" s="12" customFormat="1" ht="22.8" customHeight="1">
      <c r="A189" s="12"/>
      <c r="B189" s="201"/>
      <c r="C189" s="202"/>
      <c r="D189" s="203" t="s">
        <v>76</v>
      </c>
      <c r="E189" s="215" t="s">
        <v>231</v>
      </c>
      <c r="F189" s="215" t="s">
        <v>232</v>
      </c>
      <c r="G189" s="202"/>
      <c r="H189" s="202"/>
      <c r="I189" s="205"/>
      <c r="J189" s="216">
        <f>BK189</f>
        <v>0</v>
      </c>
      <c r="K189" s="202"/>
      <c r="L189" s="207"/>
      <c r="M189" s="208"/>
      <c r="N189" s="209"/>
      <c r="O189" s="209"/>
      <c r="P189" s="210">
        <f>SUM(P190:P203)</f>
        <v>0</v>
      </c>
      <c r="Q189" s="209"/>
      <c r="R189" s="210">
        <f>SUM(R190:R203)</f>
        <v>0.13754632</v>
      </c>
      <c r="S189" s="209"/>
      <c r="T189" s="211">
        <f>SUM(T190:T203)</f>
        <v>0.13297877999999999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2" t="s">
        <v>87</v>
      </c>
      <c r="AT189" s="213" t="s">
        <v>76</v>
      </c>
      <c r="AU189" s="213" t="s">
        <v>85</v>
      </c>
      <c r="AY189" s="212" t="s">
        <v>127</v>
      </c>
      <c r="BK189" s="214">
        <f>SUM(BK190:BK203)</f>
        <v>0</v>
      </c>
    </row>
    <row r="190" s="2" customFormat="1" ht="16.5" customHeight="1">
      <c r="A190" s="39"/>
      <c r="B190" s="40"/>
      <c r="C190" s="217" t="s">
        <v>233</v>
      </c>
      <c r="D190" s="217" t="s">
        <v>129</v>
      </c>
      <c r="E190" s="218" t="s">
        <v>234</v>
      </c>
      <c r="F190" s="219" t="s">
        <v>235</v>
      </c>
      <c r="G190" s="220" t="s">
        <v>142</v>
      </c>
      <c r="H190" s="221">
        <v>22.387</v>
      </c>
      <c r="I190" s="222"/>
      <c r="J190" s="223">
        <f>ROUND(I190*H190,2)</f>
        <v>0</v>
      </c>
      <c r="K190" s="224"/>
      <c r="L190" s="45"/>
      <c r="M190" s="225" t="s">
        <v>1</v>
      </c>
      <c r="N190" s="226" t="s">
        <v>42</v>
      </c>
      <c r="O190" s="92"/>
      <c r="P190" s="227">
        <f>O190*H190</f>
        <v>0</v>
      </c>
      <c r="Q190" s="227">
        <v>0</v>
      </c>
      <c r="R190" s="227">
        <f>Q190*H190</f>
        <v>0</v>
      </c>
      <c r="S190" s="227">
        <v>0.00594</v>
      </c>
      <c r="T190" s="228">
        <f>S190*H190</f>
        <v>0.13297877999999999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9" t="s">
        <v>210</v>
      </c>
      <c r="AT190" s="229" t="s">
        <v>129</v>
      </c>
      <c r="AU190" s="229" t="s">
        <v>87</v>
      </c>
      <c r="AY190" s="18" t="s">
        <v>127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8" t="s">
        <v>85</v>
      </c>
      <c r="BK190" s="230">
        <f>ROUND(I190*H190,2)</f>
        <v>0</v>
      </c>
      <c r="BL190" s="18" t="s">
        <v>210</v>
      </c>
      <c r="BM190" s="229" t="s">
        <v>236</v>
      </c>
    </row>
    <row r="191" s="15" customFormat="1">
      <c r="A191" s="15"/>
      <c r="B191" s="254"/>
      <c r="C191" s="255"/>
      <c r="D191" s="233" t="s">
        <v>135</v>
      </c>
      <c r="E191" s="256" t="s">
        <v>1</v>
      </c>
      <c r="F191" s="257" t="s">
        <v>237</v>
      </c>
      <c r="G191" s="255"/>
      <c r="H191" s="256" t="s">
        <v>1</v>
      </c>
      <c r="I191" s="258"/>
      <c r="J191" s="255"/>
      <c r="K191" s="255"/>
      <c r="L191" s="259"/>
      <c r="M191" s="260"/>
      <c r="N191" s="261"/>
      <c r="O191" s="261"/>
      <c r="P191" s="261"/>
      <c r="Q191" s="261"/>
      <c r="R191" s="261"/>
      <c r="S191" s="261"/>
      <c r="T191" s="26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3" t="s">
        <v>135</v>
      </c>
      <c r="AU191" s="263" t="s">
        <v>87</v>
      </c>
      <c r="AV191" s="15" t="s">
        <v>85</v>
      </c>
      <c r="AW191" s="15" t="s">
        <v>32</v>
      </c>
      <c r="AX191" s="15" t="s">
        <v>77</v>
      </c>
      <c r="AY191" s="263" t="s">
        <v>127</v>
      </c>
    </row>
    <row r="192" s="15" customFormat="1">
      <c r="A192" s="15"/>
      <c r="B192" s="254"/>
      <c r="C192" s="255"/>
      <c r="D192" s="233" t="s">
        <v>135</v>
      </c>
      <c r="E192" s="256" t="s">
        <v>1</v>
      </c>
      <c r="F192" s="257" t="s">
        <v>238</v>
      </c>
      <c r="G192" s="255"/>
      <c r="H192" s="256" t="s">
        <v>1</v>
      </c>
      <c r="I192" s="258"/>
      <c r="J192" s="255"/>
      <c r="K192" s="255"/>
      <c r="L192" s="259"/>
      <c r="M192" s="260"/>
      <c r="N192" s="261"/>
      <c r="O192" s="261"/>
      <c r="P192" s="261"/>
      <c r="Q192" s="261"/>
      <c r="R192" s="261"/>
      <c r="S192" s="261"/>
      <c r="T192" s="26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3" t="s">
        <v>135</v>
      </c>
      <c r="AU192" s="263" t="s">
        <v>87</v>
      </c>
      <c r="AV192" s="15" t="s">
        <v>85</v>
      </c>
      <c r="AW192" s="15" t="s">
        <v>32</v>
      </c>
      <c r="AX192" s="15" t="s">
        <v>77</v>
      </c>
      <c r="AY192" s="263" t="s">
        <v>127</v>
      </c>
    </row>
    <row r="193" s="15" customFormat="1">
      <c r="A193" s="15"/>
      <c r="B193" s="254"/>
      <c r="C193" s="255"/>
      <c r="D193" s="233" t="s">
        <v>135</v>
      </c>
      <c r="E193" s="256" t="s">
        <v>1</v>
      </c>
      <c r="F193" s="257" t="s">
        <v>239</v>
      </c>
      <c r="G193" s="255"/>
      <c r="H193" s="256" t="s">
        <v>1</v>
      </c>
      <c r="I193" s="258"/>
      <c r="J193" s="255"/>
      <c r="K193" s="255"/>
      <c r="L193" s="259"/>
      <c r="M193" s="260"/>
      <c r="N193" s="261"/>
      <c r="O193" s="261"/>
      <c r="P193" s="261"/>
      <c r="Q193" s="261"/>
      <c r="R193" s="261"/>
      <c r="S193" s="261"/>
      <c r="T193" s="26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3" t="s">
        <v>135</v>
      </c>
      <c r="AU193" s="263" t="s">
        <v>87</v>
      </c>
      <c r="AV193" s="15" t="s">
        <v>85</v>
      </c>
      <c r="AW193" s="15" t="s">
        <v>32</v>
      </c>
      <c r="AX193" s="15" t="s">
        <v>77</v>
      </c>
      <c r="AY193" s="263" t="s">
        <v>127</v>
      </c>
    </row>
    <row r="194" s="15" customFormat="1">
      <c r="A194" s="15"/>
      <c r="B194" s="254"/>
      <c r="C194" s="255"/>
      <c r="D194" s="233" t="s">
        <v>135</v>
      </c>
      <c r="E194" s="256" t="s">
        <v>1</v>
      </c>
      <c r="F194" s="257" t="s">
        <v>240</v>
      </c>
      <c r="G194" s="255"/>
      <c r="H194" s="256" t="s">
        <v>1</v>
      </c>
      <c r="I194" s="258"/>
      <c r="J194" s="255"/>
      <c r="K194" s="255"/>
      <c r="L194" s="259"/>
      <c r="M194" s="260"/>
      <c r="N194" s="261"/>
      <c r="O194" s="261"/>
      <c r="P194" s="261"/>
      <c r="Q194" s="261"/>
      <c r="R194" s="261"/>
      <c r="S194" s="261"/>
      <c r="T194" s="26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3" t="s">
        <v>135</v>
      </c>
      <c r="AU194" s="263" t="s">
        <v>87</v>
      </c>
      <c r="AV194" s="15" t="s">
        <v>85</v>
      </c>
      <c r="AW194" s="15" t="s">
        <v>32</v>
      </c>
      <c r="AX194" s="15" t="s">
        <v>77</v>
      </c>
      <c r="AY194" s="263" t="s">
        <v>127</v>
      </c>
    </row>
    <row r="195" s="15" customFormat="1">
      <c r="A195" s="15"/>
      <c r="B195" s="254"/>
      <c r="C195" s="255"/>
      <c r="D195" s="233" t="s">
        <v>135</v>
      </c>
      <c r="E195" s="256" t="s">
        <v>1</v>
      </c>
      <c r="F195" s="257" t="s">
        <v>241</v>
      </c>
      <c r="G195" s="255"/>
      <c r="H195" s="256" t="s">
        <v>1</v>
      </c>
      <c r="I195" s="258"/>
      <c r="J195" s="255"/>
      <c r="K195" s="255"/>
      <c r="L195" s="259"/>
      <c r="M195" s="260"/>
      <c r="N195" s="261"/>
      <c r="O195" s="261"/>
      <c r="P195" s="261"/>
      <c r="Q195" s="261"/>
      <c r="R195" s="261"/>
      <c r="S195" s="261"/>
      <c r="T195" s="26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3" t="s">
        <v>135</v>
      </c>
      <c r="AU195" s="263" t="s">
        <v>87</v>
      </c>
      <c r="AV195" s="15" t="s">
        <v>85</v>
      </c>
      <c r="AW195" s="15" t="s">
        <v>32</v>
      </c>
      <c r="AX195" s="15" t="s">
        <v>77</v>
      </c>
      <c r="AY195" s="263" t="s">
        <v>127</v>
      </c>
    </row>
    <row r="196" s="13" customFormat="1">
      <c r="A196" s="13"/>
      <c r="B196" s="231"/>
      <c r="C196" s="232"/>
      <c r="D196" s="233" t="s">
        <v>135</v>
      </c>
      <c r="E196" s="234" t="s">
        <v>1</v>
      </c>
      <c r="F196" s="235" t="s">
        <v>88</v>
      </c>
      <c r="G196" s="232"/>
      <c r="H196" s="236">
        <v>22.387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135</v>
      </c>
      <c r="AU196" s="242" t="s">
        <v>87</v>
      </c>
      <c r="AV196" s="13" t="s">
        <v>87</v>
      </c>
      <c r="AW196" s="13" t="s">
        <v>32</v>
      </c>
      <c r="AX196" s="13" t="s">
        <v>85</v>
      </c>
      <c r="AY196" s="242" t="s">
        <v>127</v>
      </c>
    </row>
    <row r="197" s="2" customFormat="1" ht="16.5" customHeight="1">
      <c r="A197" s="39"/>
      <c r="B197" s="40"/>
      <c r="C197" s="217" t="s">
        <v>7</v>
      </c>
      <c r="D197" s="217" t="s">
        <v>129</v>
      </c>
      <c r="E197" s="218" t="s">
        <v>242</v>
      </c>
      <c r="F197" s="219" t="s">
        <v>243</v>
      </c>
      <c r="G197" s="220" t="s">
        <v>142</v>
      </c>
      <c r="H197" s="221">
        <v>18.838000000000001</v>
      </c>
      <c r="I197" s="222"/>
      <c r="J197" s="223">
        <f>ROUND(I197*H197,2)</f>
        <v>0</v>
      </c>
      <c r="K197" s="224"/>
      <c r="L197" s="45"/>
      <c r="M197" s="225" t="s">
        <v>1</v>
      </c>
      <c r="N197" s="226" t="s">
        <v>42</v>
      </c>
      <c r="O197" s="92"/>
      <c r="P197" s="227">
        <f>O197*H197</f>
        <v>0</v>
      </c>
      <c r="Q197" s="227">
        <v>0.0066</v>
      </c>
      <c r="R197" s="227">
        <f>Q197*H197</f>
        <v>0.12433080000000001</v>
      </c>
      <c r="S197" s="227">
        <v>0</v>
      </c>
      <c r="T197" s="22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9" t="s">
        <v>210</v>
      </c>
      <c r="AT197" s="229" t="s">
        <v>129</v>
      </c>
      <c r="AU197" s="229" t="s">
        <v>87</v>
      </c>
      <c r="AY197" s="18" t="s">
        <v>127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8" t="s">
        <v>85</v>
      </c>
      <c r="BK197" s="230">
        <f>ROUND(I197*H197,2)</f>
        <v>0</v>
      </c>
      <c r="BL197" s="18" t="s">
        <v>210</v>
      </c>
      <c r="BM197" s="229" t="s">
        <v>244</v>
      </c>
    </row>
    <row r="198" s="15" customFormat="1">
      <c r="A198" s="15"/>
      <c r="B198" s="254"/>
      <c r="C198" s="255"/>
      <c r="D198" s="233" t="s">
        <v>135</v>
      </c>
      <c r="E198" s="256" t="s">
        <v>1</v>
      </c>
      <c r="F198" s="257" t="s">
        <v>245</v>
      </c>
      <c r="G198" s="255"/>
      <c r="H198" s="256" t="s">
        <v>1</v>
      </c>
      <c r="I198" s="258"/>
      <c r="J198" s="255"/>
      <c r="K198" s="255"/>
      <c r="L198" s="259"/>
      <c r="M198" s="260"/>
      <c r="N198" s="261"/>
      <c r="O198" s="261"/>
      <c r="P198" s="261"/>
      <c r="Q198" s="261"/>
      <c r="R198" s="261"/>
      <c r="S198" s="261"/>
      <c r="T198" s="26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3" t="s">
        <v>135</v>
      </c>
      <c r="AU198" s="263" t="s">
        <v>87</v>
      </c>
      <c r="AV198" s="15" t="s">
        <v>85</v>
      </c>
      <c r="AW198" s="15" t="s">
        <v>32</v>
      </c>
      <c r="AX198" s="15" t="s">
        <v>77</v>
      </c>
      <c r="AY198" s="263" t="s">
        <v>127</v>
      </c>
    </row>
    <row r="199" s="13" customFormat="1">
      <c r="A199" s="13"/>
      <c r="B199" s="231"/>
      <c r="C199" s="232"/>
      <c r="D199" s="233" t="s">
        <v>135</v>
      </c>
      <c r="E199" s="234" t="s">
        <v>1</v>
      </c>
      <c r="F199" s="235" t="s">
        <v>246</v>
      </c>
      <c r="G199" s="232"/>
      <c r="H199" s="236">
        <v>18.838000000000001</v>
      </c>
      <c r="I199" s="237"/>
      <c r="J199" s="232"/>
      <c r="K199" s="232"/>
      <c r="L199" s="238"/>
      <c r="M199" s="239"/>
      <c r="N199" s="240"/>
      <c r="O199" s="240"/>
      <c r="P199" s="240"/>
      <c r="Q199" s="240"/>
      <c r="R199" s="240"/>
      <c r="S199" s="240"/>
      <c r="T199" s="24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2" t="s">
        <v>135</v>
      </c>
      <c r="AU199" s="242" t="s">
        <v>87</v>
      </c>
      <c r="AV199" s="13" t="s">
        <v>87</v>
      </c>
      <c r="AW199" s="13" t="s">
        <v>32</v>
      </c>
      <c r="AX199" s="13" t="s">
        <v>85</v>
      </c>
      <c r="AY199" s="242" t="s">
        <v>127</v>
      </c>
    </row>
    <row r="200" s="2" customFormat="1" ht="16.5" customHeight="1">
      <c r="A200" s="39"/>
      <c r="B200" s="40"/>
      <c r="C200" s="217" t="s">
        <v>247</v>
      </c>
      <c r="D200" s="217" t="s">
        <v>129</v>
      </c>
      <c r="E200" s="218" t="s">
        <v>248</v>
      </c>
      <c r="F200" s="219" t="s">
        <v>249</v>
      </c>
      <c r="G200" s="220" t="s">
        <v>132</v>
      </c>
      <c r="H200" s="221">
        <v>4.3760000000000003</v>
      </c>
      <c r="I200" s="222"/>
      <c r="J200" s="223">
        <f>ROUND(I200*H200,2)</f>
        <v>0</v>
      </c>
      <c r="K200" s="224"/>
      <c r="L200" s="45"/>
      <c r="M200" s="225" t="s">
        <v>1</v>
      </c>
      <c r="N200" s="226" t="s">
        <v>42</v>
      </c>
      <c r="O200" s="92"/>
      <c r="P200" s="227">
        <f>O200*H200</f>
        <v>0</v>
      </c>
      <c r="Q200" s="227">
        <v>0.0030200000000000001</v>
      </c>
      <c r="R200" s="227">
        <f>Q200*H200</f>
        <v>0.013215520000000001</v>
      </c>
      <c r="S200" s="227">
        <v>0</v>
      </c>
      <c r="T200" s="22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9" t="s">
        <v>210</v>
      </c>
      <c r="AT200" s="229" t="s">
        <v>129</v>
      </c>
      <c r="AU200" s="229" t="s">
        <v>87</v>
      </c>
      <c r="AY200" s="18" t="s">
        <v>127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8" t="s">
        <v>85</v>
      </c>
      <c r="BK200" s="230">
        <f>ROUND(I200*H200,2)</f>
        <v>0</v>
      </c>
      <c r="BL200" s="18" t="s">
        <v>210</v>
      </c>
      <c r="BM200" s="229" t="s">
        <v>250</v>
      </c>
    </row>
    <row r="201" s="13" customFormat="1">
      <c r="A201" s="13"/>
      <c r="B201" s="231"/>
      <c r="C201" s="232"/>
      <c r="D201" s="233" t="s">
        <v>135</v>
      </c>
      <c r="E201" s="234" t="s">
        <v>1</v>
      </c>
      <c r="F201" s="235" t="s">
        <v>251</v>
      </c>
      <c r="G201" s="232"/>
      <c r="H201" s="236">
        <v>4.3760000000000003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2" t="s">
        <v>135</v>
      </c>
      <c r="AU201" s="242" t="s">
        <v>87</v>
      </c>
      <c r="AV201" s="13" t="s">
        <v>87</v>
      </c>
      <c r="AW201" s="13" t="s">
        <v>32</v>
      </c>
      <c r="AX201" s="13" t="s">
        <v>85</v>
      </c>
      <c r="AY201" s="242" t="s">
        <v>127</v>
      </c>
    </row>
    <row r="202" s="2" customFormat="1" ht="21.75" customHeight="1">
      <c r="A202" s="39"/>
      <c r="B202" s="40"/>
      <c r="C202" s="217" t="s">
        <v>252</v>
      </c>
      <c r="D202" s="217" t="s">
        <v>129</v>
      </c>
      <c r="E202" s="218" t="s">
        <v>253</v>
      </c>
      <c r="F202" s="219" t="s">
        <v>254</v>
      </c>
      <c r="G202" s="220" t="s">
        <v>255</v>
      </c>
      <c r="H202" s="221">
        <v>4</v>
      </c>
      <c r="I202" s="222"/>
      <c r="J202" s="223">
        <f>ROUND(I202*H202,2)</f>
        <v>0</v>
      </c>
      <c r="K202" s="224"/>
      <c r="L202" s="45"/>
      <c r="M202" s="225" t="s">
        <v>1</v>
      </c>
      <c r="N202" s="226" t="s">
        <v>42</v>
      </c>
      <c r="O202" s="92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9" t="s">
        <v>210</v>
      </c>
      <c r="AT202" s="229" t="s">
        <v>129</v>
      </c>
      <c r="AU202" s="229" t="s">
        <v>87</v>
      </c>
      <c r="AY202" s="18" t="s">
        <v>127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8" t="s">
        <v>85</v>
      </c>
      <c r="BK202" s="230">
        <f>ROUND(I202*H202,2)</f>
        <v>0</v>
      </c>
      <c r="BL202" s="18" t="s">
        <v>210</v>
      </c>
      <c r="BM202" s="229" t="s">
        <v>256</v>
      </c>
    </row>
    <row r="203" s="2" customFormat="1" ht="16.5" customHeight="1">
      <c r="A203" s="39"/>
      <c r="B203" s="40"/>
      <c r="C203" s="217" t="s">
        <v>257</v>
      </c>
      <c r="D203" s="217" t="s">
        <v>129</v>
      </c>
      <c r="E203" s="218" t="s">
        <v>258</v>
      </c>
      <c r="F203" s="219" t="s">
        <v>259</v>
      </c>
      <c r="G203" s="220" t="s">
        <v>208</v>
      </c>
      <c r="H203" s="221">
        <v>0.13800000000000001</v>
      </c>
      <c r="I203" s="222"/>
      <c r="J203" s="223">
        <f>ROUND(I203*H203,2)</f>
        <v>0</v>
      </c>
      <c r="K203" s="224"/>
      <c r="L203" s="45"/>
      <c r="M203" s="225" t="s">
        <v>1</v>
      </c>
      <c r="N203" s="226" t="s">
        <v>42</v>
      </c>
      <c r="O203" s="92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9" t="s">
        <v>210</v>
      </c>
      <c r="AT203" s="229" t="s">
        <v>129</v>
      </c>
      <c r="AU203" s="229" t="s">
        <v>87</v>
      </c>
      <c r="AY203" s="18" t="s">
        <v>127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8" t="s">
        <v>85</v>
      </c>
      <c r="BK203" s="230">
        <f>ROUND(I203*H203,2)</f>
        <v>0</v>
      </c>
      <c r="BL203" s="18" t="s">
        <v>210</v>
      </c>
      <c r="BM203" s="229" t="s">
        <v>260</v>
      </c>
    </row>
    <row r="204" s="12" customFormat="1" ht="22.8" customHeight="1">
      <c r="A204" s="12"/>
      <c r="B204" s="201"/>
      <c r="C204" s="202"/>
      <c r="D204" s="203" t="s">
        <v>76</v>
      </c>
      <c r="E204" s="215" t="s">
        <v>261</v>
      </c>
      <c r="F204" s="215" t="s">
        <v>262</v>
      </c>
      <c r="G204" s="202"/>
      <c r="H204" s="202"/>
      <c r="I204" s="205"/>
      <c r="J204" s="216">
        <f>BK204</f>
        <v>0</v>
      </c>
      <c r="K204" s="202"/>
      <c r="L204" s="207"/>
      <c r="M204" s="208"/>
      <c r="N204" s="209"/>
      <c r="O204" s="209"/>
      <c r="P204" s="210">
        <f>SUM(P205:P215)</f>
        <v>0</v>
      </c>
      <c r="Q204" s="209"/>
      <c r="R204" s="210">
        <f>SUM(R205:R215)</f>
        <v>0.23937029999999998</v>
      </c>
      <c r="S204" s="209"/>
      <c r="T204" s="211">
        <f>SUM(T205:T215)</f>
        <v>0.23712479999999997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2" t="s">
        <v>87</v>
      </c>
      <c r="AT204" s="213" t="s">
        <v>76</v>
      </c>
      <c r="AU204" s="213" t="s">
        <v>85</v>
      </c>
      <c r="AY204" s="212" t="s">
        <v>127</v>
      </c>
      <c r="BK204" s="214">
        <f>SUM(BK205:BK215)</f>
        <v>0</v>
      </c>
    </row>
    <row r="205" s="2" customFormat="1" ht="16.5" customHeight="1">
      <c r="A205" s="39"/>
      <c r="B205" s="40"/>
      <c r="C205" s="217" t="s">
        <v>263</v>
      </c>
      <c r="D205" s="217" t="s">
        <v>129</v>
      </c>
      <c r="E205" s="218" t="s">
        <v>264</v>
      </c>
      <c r="F205" s="219" t="s">
        <v>265</v>
      </c>
      <c r="G205" s="220" t="s">
        <v>142</v>
      </c>
      <c r="H205" s="221">
        <v>8.9819999999999993</v>
      </c>
      <c r="I205" s="222"/>
      <c r="J205" s="223">
        <f>ROUND(I205*H205,2)</f>
        <v>0</v>
      </c>
      <c r="K205" s="224"/>
      <c r="L205" s="45"/>
      <c r="M205" s="225" t="s">
        <v>1</v>
      </c>
      <c r="N205" s="226" t="s">
        <v>42</v>
      </c>
      <c r="O205" s="92"/>
      <c r="P205" s="227">
        <f>O205*H205</f>
        <v>0</v>
      </c>
      <c r="Q205" s="227">
        <v>0.0264</v>
      </c>
      <c r="R205" s="227">
        <f>Q205*H205</f>
        <v>0.23712479999999997</v>
      </c>
      <c r="S205" s="227">
        <v>0.0264</v>
      </c>
      <c r="T205" s="228">
        <f>S205*H205</f>
        <v>0.23712479999999997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9" t="s">
        <v>210</v>
      </c>
      <c r="AT205" s="229" t="s">
        <v>129</v>
      </c>
      <c r="AU205" s="229" t="s">
        <v>87</v>
      </c>
      <c r="AY205" s="18" t="s">
        <v>127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8" t="s">
        <v>85</v>
      </c>
      <c r="BK205" s="230">
        <f>ROUND(I205*H205,2)</f>
        <v>0</v>
      </c>
      <c r="BL205" s="18" t="s">
        <v>210</v>
      </c>
      <c r="BM205" s="229" t="s">
        <v>266</v>
      </c>
    </row>
    <row r="206" s="13" customFormat="1">
      <c r="A206" s="13"/>
      <c r="B206" s="231"/>
      <c r="C206" s="232"/>
      <c r="D206" s="233" t="s">
        <v>135</v>
      </c>
      <c r="E206" s="234" t="s">
        <v>1</v>
      </c>
      <c r="F206" s="235" t="s">
        <v>160</v>
      </c>
      <c r="G206" s="232"/>
      <c r="H206" s="236">
        <v>9.6820000000000004</v>
      </c>
      <c r="I206" s="237"/>
      <c r="J206" s="232"/>
      <c r="K206" s="232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135</v>
      </c>
      <c r="AU206" s="242" t="s">
        <v>87</v>
      </c>
      <c r="AV206" s="13" t="s">
        <v>87</v>
      </c>
      <c r="AW206" s="13" t="s">
        <v>32</v>
      </c>
      <c r="AX206" s="13" t="s">
        <v>77</v>
      </c>
      <c r="AY206" s="242" t="s">
        <v>127</v>
      </c>
    </row>
    <row r="207" s="13" customFormat="1">
      <c r="A207" s="13"/>
      <c r="B207" s="231"/>
      <c r="C207" s="232"/>
      <c r="D207" s="233" t="s">
        <v>135</v>
      </c>
      <c r="E207" s="234" t="s">
        <v>1</v>
      </c>
      <c r="F207" s="235" t="s">
        <v>161</v>
      </c>
      <c r="G207" s="232"/>
      <c r="H207" s="236">
        <v>-0.69999999999999996</v>
      </c>
      <c r="I207" s="237"/>
      <c r="J207" s="232"/>
      <c r="K207" s="232"/>
      <c r="L207" s="238"/>
      <c r="M207" s="239"/>
      <c r="N207" s="240"/>
      <c r="O207" s="240"/>
      <c r="P207" s="240"/>
      <c r="Q207" s="240"/>
      <c r="R207" s="240"/>
      <c r="S207" s="240"/>
      <c r="T207" s="24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2" t="s">
        <v>135</v>
      </c>
      <c r="AU207" s="242" t="s">
        <v>87</v>
      </c>
      <c r="AV207" s="13" t="s">
        <v>87</v>
      </c>
      <c r="AW207" s="13" t="s">
        <v>32</v>
      </c>
      <c r="AX207" s="13" t="s">
        <v>77</v>
      </c>
      <c r="AY207" s="242" t="s">
        <v>127</v>
      </c>
    </row>
    <row r="208" s="14" customFormat="1">
      <c r="A208" s="14"/>
      <c r="B208" s="243"/>
      <c r="C208" s="244"/>
      <c r="D208" s="233" t="s">
        <v>135</v>
      </c>
      <c r="E208" s="245" t="s">
        <v>1</v>
      </c>
      <c r="F208" s="246" t="s">
        <v>137</v>
      </c>
      <c r="G208" s="244"/>
      <c r="H208" s="247">
        <v>8.9819999999999993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135</v>
      </c>
      <c r="AU208" s="253" t="s">
        <v>87</v>
      </c>
      <c r="AV208" s="14" t="s">
        <v>133</v>
      </c>
      <c r="AW208" s="14" t="s">
        <v>32</v>
      </c>
      <c r="AX208" s="14" t="s">
        <v>85</v>
      </c>
      <c r="AY208" s="253" t="s">
        <v>127</v>
      </c>
    </row>
    <row r="209" s="2" customFormat="1" ht="24.15" customHeight="1">
      <c r="A209" s="39"/>
      <c r="B209" s="40"/>
      <c r="C209" s="217" t="s">
        <v>267</v>
      </c>
      <c r="D209" s="217" t="s">
        <v>129</v>
      </c>
      <c r="E209" s="218" t="s">
        <v>268</v>
      </c>
      <c r="F209" s="219" t="s">
        <v>269</v>
      </c>
      <c r="G209" s="220" t="s">
        <v>255</v>
      </c>
      <c r="H209" s="221">
        <v>16</v>
      </c>
      <c r="I209" s="222"/>
      <c r="J209" s="223">
        <f>ROUND(I209*H209,2)</f>
        <v>0</v>
      </c>
      <c r="K209" s="224"/>
      <c r="L209" s="45"/>
      <c r="M209" s="225" t="s">
        <v>1</v>
      </c>
      <c r="N209" s="226" t="s">
        <v>42</v>
      </c>
      <c r="O209" s="92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9" t="s">
        <v>210</v>
      </c>
      <c r="AT209" s="229" t="s">
        <v>129</v>
      </c>
      <c r="AU209" s="229" t="s">
        <v>87</v>
      </c>
      <c r="AY209" s="18" t="s">
        <v>127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8" t="s">
        <v>85</v>
      </c>
      <c r="BK209" s="230">
        <f>ROUND(I209*H209,2)</f>
        <v>0</v>
      </c>
      <c r="BL209" s="18" t="s">
        <v>210</v>
      </c>
      <c r="BM209" s="229" t="s">
        <v>270</v>
      </c>
    </row>
    <row r="210" s="2" customFormat="1" ht="16.5" customHeight="1">
      <c r="A210" s="39"/>
      <c r="B210" s="40"/>
      <c r="C210" s="217" t="s">
        <v>271</v>
      </c>
      <c r="D210" s="217" t="s">
        <v>129</v>
      </c>
      <c r="E210" s="218" t="s">
        <v>272</v>
      </c>
      <c r="F210" s="219" t="s">
        <v>273</v>
      </c>
      <c r="G210" s="220" t="s">
        <v>255</v>
      </c>
      <c r="H210" s="221">
        <v>16</v>
      </c>
      <c r="I210" s="222"/>
      <c r="J210" s="223">
        <f>ROUND(I210*H210,2)</f>
        <v>0</v>
      </c>
      <c r="K210" s="224"/>
      <c r="L210" s="45"/>
      <c r="M210" s="225" t="s">
        <v>1</v>
      </c>
      <c r="N210" s="226" t="s">
        <v>42</v>
      </c>
      <c r="O210" s="92"/>
      <c r="P210" s="227">
        <f>O210*H210</f>
        <v>0</v>
      </c>
      <c r="Q210" s="227">
        <v>0</v>
      </c>
      <c r="R210" s="227">
        <f>Q210*H210</f>
        <v>0</v>
      </c>
      <c r="S210" s="227">
        <v>0</v>
      </c>
      <c r="T210" s="22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9" t="s">
        <v>210</v>
      </c>
      <c r="AT210" s="229" t="s">
        <v>129</v>
      </c>
      <c r="AU210" s="229" t="s">
        <v>87</v>
      </c>
      <c r="AY210" s="18" t="s">
        <v>127</v>
      </c>
      <c r="BE210" s="230">
        <f>IF(N210="základní",J210,0)</f>
        <v>0</v>
      </c>
      <c r="BF210" s="230">
        <f>IF(N210="snížená",J210,0)</f>
        <v>0</v>
      </c>
      <c r="BG210" s="230">
        <f>IF(N210="zákl. přenesená",J210,0)</f>
        <v>0</v>
      </c>
      <c r="BH210" s="230">
        <f>IF(N210="sníž. přenesená",J210,0)</f>
        <v>0</v>
      </c>
      <c r="BI210" s="230">
        <f>IF(N210="nulová",J210,0)</f>
        <v>0</v>
      </c>
      <c r="BJ210" s="18" t="s">
        <v>85</v>
      </c>
      <c r="BK210" s="230">
        <f>ROUND(I210*H210,2)</f>
        <v>0</v>
      </c>
      <c r="BL210" s="18" t="s">
        <v>210</v>
      </c>
      <c r="BM210" s="229" t="s">
        <v>274</v>
      </c>
    </row>
    <row r="211" s="2" customFormat="1" ht="16.5" customHeight="1">
      <c r="A211" s="39"/>
      <c r="B211" s="40"/>
      <c r="C211" s="217" t="s">
        <v>275</v>
      </c>
      <c r="D211" s="217" t="s">
        <v>129</v>
      </c>
      <c r="E211" s="218" t="s">
        <v>276</v>
      </c>
      <c r="F211" s="219" t="s">
        <v>277</v>
      </c>
      <c r="G211" s="220" t="s">
        <v>142</v>
      </c>
      <c r="H211" s="221">
        <v>8.9819999999999993</v>
      </c>
      <c r="I211" s="222"/>
      <c r="J211" s="223">
        <f>ROUND(I211*H211,2)</f>
        <v>0</v>
      </c>
      <c r="K211" s="224"/>
      <c r="L211" s="45"/>
      <c r="M211" s="225" t="s">
        <v>1</v>
      </c>
      <c r="N211" s="226" t="s">
        <v>42</v>
      </c>
      <c r="O211" s="92"/>
      <c r="P211" s="227">
        <f>O211*H211</f>
        <v>0</v>
      </c>
      <c r="Q211" s="227">
        <v>0.00025000000000000001</v>
      </c>
      <c r="R211" s="227">
        <f>Q211*H211</f>
        <v>0.0022454999999999997</v>
      </c>
      <c r="S211" s="227">
        <v>0</v>
      </c>
      <c r="T211" s="22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9" t="s">
        <v>210</v>
      </c>
      <c r="AT211" s="229" t="s">
        <v>129</v>
      </c>
      <c r="AU211" s="229" t="s">
        <v>87</v>
      </c>
      <c r="AY211" s="18" t="s">
        <v>127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8" t="s">
        <v>85</v>
      </c>
      <c r="BK211" s="230">
        <f>ROUND(I211*H211,2)</f>
        <v>0</v>
      </c>
      <c r="BL211" s="18" t="s">
        <v>210</v>
      </c>
      <c r="BM211" s="229" t="s">
        <v>278</v>
      </c>
    </row>
    <row r="212" s="13" customFormat="1">
      <c r="A212" s="13"/>
      <c r="B212" s="231"/>
      <c r="C212" s="232"/>
      <c r="D212" s="233" t="s">
        <v>135</v>
      </c>
      <c r="E212" s="234" t="s">
        <v>1</v>
      </c>
      <c r="F212" s="235" t="s">
        <v>160</v>
      </c>
      <c r="G212" s="232"/>
      <c r="H212" s="236">
        <v>9.6820000000000004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135</v>
      </c>
      <c r="AU212" s="242" t="s">
        <v>87</v>
      </c>
      <c r="AV212" s="13" t="s">
        <v>87</v>
      </c>
      <c r="AW212" s="13" t="s">
        <v>32</v>
      </c>
      <c r="AX212" s="13" t="s">
        <v>77</v>
      </c>
      <c r="AY212" s="242" t="s">
        <v>127</v>
      </c>
    </row>
    <row r="213" s="13" customFormat="1">
      <c r="A213" s="13"/>
      <c r="B213" s="231"/>
      <c r="C213" s="232"/>
      <c r="D213" s="233" t="s">
        <v>135</v>
      </c>
      <c r="E213" s="234" t="s">
        <v>1</v>
      </c>
      <c r="F213" s="235" t="s">
        <v>161</v>
      </c>
      <c r="G213" s="232"/>
      <c r="H213" s="236">
        <v>-0.69999999999999996</v>
      </c>
      <c r="I213" s="237"/>
      <c r="J213" s="232"/>
      <c r="K213" s="232"/>
      <c r="L213" s="238"/>
      <c r="M213" s="239"/>
      <c r="N213" s="240"/>
      <c r="O213" s="240"/>
      <c r="P213" s="240"/>
      <c r="Q213" s="240"/>
      <c r="R213" s="240"/>
      <c r="S213" s="240"/>
      <c r="T213" s="24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2" t="s">
        <v>135</v>
      </c>
      <c r="AU213" s="242" t="s">
        <v>87</v>
      </c>
      <c r="AV213" s="13" t="s">
        <v>87</v>
      </c>
      <c r="AW213" s="13" t="s">
        <v>32</v>
      </c>
      <c r="AX213" s="13" t="s">
        <v>77</v>
      </c>
      <c r="AY213" s="242" t="s">
        <v>127</v>
      </c>
    </row>
    <row r="214" s="14" customFormat="1">
      <c r="A214" s="14"/>
      <c r="B214" s="243"/>
      <c r="C214" s="244"/>
      <c r="D214" s="233" t="s">
        <v>135</v>
      </c>
      <c r="E214" s="245" t="s">
        <v>1</v>
      </c>
      <c r="F214" s="246" t="s">
        <v>137</v>
      </c>
      <c r="G214" s="244"/>
      <c r="H214" s="247">
        <v>8.9819999999999993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135</v>
      </c>
      <c r="AU214" s="253" t="s">
        <v>87</v>
      </c>
      <c r="AV214" s="14" t="s">
        <v>133</v>
      </c>
      <c r="AW214" s="14" t="s">
        <v>32</v>
      </c>
      <c r="AX214" s="14" t="s">
        <v>85</v>
      </c>
      <c r="AY214" s="253" t="s">
        <v>127</v>
      </c>
    </row>
    <row r="215" s="2" customFormat="1" ht="16.5" customHeight="1">
      <c r="A215" s="39"/>
      <c r="B215" s="40"/>
      <c r="C215" s="217" t="s">
        <v>279</v>
      </c>
      <c r="D215" s="217" t="s">
        <v>129</v>
      </c>
      <c r="E215" s="218" t="s">
        <v>280</v>
      </c>
      <c r="F215" s="219" t="s">
        <v>281</v>
      </c>
      <c r="G215" s="220" t="s">
        <v>208</v>
      </c>
      <c r="H215" s="221">
        <v>0.23899999999999999</v>
      </c>
      <c r="I215" s="222"/>
      <c r="J215" s="223">
        <f>ROUND(I215*H215,2)</f>
        <v>0</v>
      </c>
      <c r="K215" s="224"/>
      <c r="L215" s="45"/>
      <c r="M215" s="225" t="s">
        <v>1</v>
      </c>
      <c r="N215" s="226" t="s">
        <v>42</v>
      </c>
      <c r="O215" s="92"/>
      <c r="P215" s="227">
        <f>O215*H215</f>
        <v>0</v>
      </c>
      <c r="Q215" s="227">
        <v>0</v>
      </c>
      <c r="R215" s="227">
        <f>Q215*H215</f>
        <v>0</v>
      </c>
      <c r="S215" s="227">
        <v>0</v>
      </c>
      <c r="T215" s="22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9" t="s">
        <v>210</v>
      </c>
      <c r="AT215" s="229" t="s">
        <v>129</v>
      </c>
      <c r="AU215" s="229" t="s">
        <v>87</v>
      </c>
      <c r="AY215" s="18" t="s">
        <v>127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8" t="s">
        <v>85</v>
      </c>
      <c r="BK215" s="230">
        <f>ROUND(I215*H215,2)</f>
        <v>0</v>
      </c>
      <c r="BL215" s="18" t="s">
        <v>210</v>
      </c>
      <c r="BM215" s="229" t="s">
        <v>282</v>
      </c>
    </row>
    <row r="216" s="12" customFormat="1" ht="22.8" customHeight="1">
      <c r="A216" s="12"/>
      <c r="B216" s="201"/>
      <c r="C216" s="202"/>
      <c r="D216" s="203" t="s">
        <v>76</v>
      </c>
      <c r="E216" s="215" t="s">
        <v>283</v>
      </c>
      <c r="F216" s="215" t="s">
        <v>284</v>
      </c>
      <c r="G216" s="202"/>
      <c r="H216" s="202"/>
      <c r="I216" s="205"/>
      <c r="J216" s="216">
        <f>BK216</f>
        <v>0</v>
      </c>
      <c r="K216" s="202"/>
      <c r="L216" s="207"/>
      <c r="M216" s="208"/>
      <c r="N216" s="209"/>
      <c r="O216" s="209"/>
      <c r="P216" s="210">
        <f>P217+SUM(P218:P241)</f>
        <v>0</v>
      </c>
      <c r="Q216" s="209"/>
      <c r="R216" s="210">
        <f>R217+SUM(R218:R241)</f>
        <v>0.043183120000000005</v>
      </c>
      <c r="S216" s="209"/>
      <c r="T216" s="211">
        <f>T217+SUM(T218:T241)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2" t="s">
        <v>87</v>
      </c>
      <c r="AT216" s="213" t="s">
        <v>76</v>
      </c>
      <c r="AU216" s="213" t="s">
        <v>85</v>
      </c>
      <c r="AY216" s="212" t="s">
        <v>127</v>
      </c>
      <c r="BK216" s="214">
        <f>BK217+SUM(BK218:BK241)</f>
        <v>0</v>
      </c>
    </row>
    <row r="217" s="2" customFormat="1" ht="16.5" customHeight="1">
      <c r="A217" s="39"/>
      <c r="B217" s="40"/>
      <c r="C217" s="217" t="s">
        <v>285</v>
      </c>
      <c r="D217" s="217" t="s">
        <v>129</v>
      </c>
      <c r="E217" s="218" t="s">
        <v>286</v>
      </c>
      <c r="F217" s="219" t="s">
        <v>287</v>
      </c>
      <c r="G217" s="220" t="s">
        <v>142</v>
      </c>
      <c r="H217" s="221">
        <v>7.5800000000000001</v>
      </c>
      <c r="I217" s="222"/>
      <c r="J217" s="223">
        <f>ROUND(I217*H217,2)</f>
        <v>0</v>
      </c>
      <c r="K217" s="224"/>
      <c r="L217" s="45"/>
      <c r="M217" s="225" t="s">
        <v>1</v>
      </c>
      <c r="N217" s="226" t="s">
        <v>42</v>
      </c>
      <c r="O217" s="92"/>
      <c r="P217" s="227">
        <f>O217*H217</f>
        <v>0</v>
      </c>
      <c r="Q217" s="227">
        <v>0.00011</v>
      </c>
      <c r="R217" s="227">
        <f>Q217*H217</f>
        <v>0.00083379999999999999</v>
      </c>
      <c r="S217" s="227">
        <v>0</v>
      </c>
      <c r="T217" s="22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9" t="s">
        <v>210</v>
      </c>
      <c r="AT217" s="229" t="s">
        <v>129</v>
      </c>
      <c r="AU217" s="229" t="s">
        <v>87</v>
      </c>
      <c r="AY217" s="18" t="s">
        <v>127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8" t="s">
        <v>85</v>
      </c>
      <c r="BK217" s="230">
        <f>ROUND(I217*H217,2)</f>
        <v>0</v>
      </c>
      <c r="BL217" s="18" t="s">
        <v>210</v>
      </c>
      <c r="BM217" s="229" t="s">
        <v>288</v>
      </c>
    </row>
    <row r="218" s="13" customFormat="1">
      <c r="A218" s="13"/>
      <c r="B218" s="231"/>
      <c r="C218" s="232"/>
      <c r="D218" s="233" t="s">
        <v>135</v>
      </c>
      <c r="E218" s="234" t="s">
        <v>1</v>
      </c>
      <c r="F218" s="235" t="s">
        <v>289</v>
      </c>
      <c r="G218" s="232"/>
      <c r="H218" s="236">
        <v>7.5800000000000001</v>
      </c>
      <c r="I218" s="237"/>
      <c r="J218" s="232"/>
      <c r="K218" s="232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135</v>
      </c>
      <c r="AU218" s="242" t="s">
        <v>87</v>
      </c>
      <c r="AV218" s="13" t="s">
        <v>87</v>
      </c>
      <c r="AW218" s="13" t="s">
        <v>32</v>
      </c>
      <c r="AX218" s="13" t="s">
        <v>85</v>
      </c>
      <c r="AY218" s="242" t="s">
        <v>127</v>
      </c>
    </row>
    <row r="219" s="2" customFormat="1" ht="16.5" customHeight="1">
      <c r="A219" s="39"/>
      <c r="B219" s="40"/>
      <c r="C219" s="217" t="s">
        <v>290</v>
      </c>
      <c r="D219" s="217" t="s">
        <v>129</v>
      </c>
      <c r="E219" s="218" t="s">
        <v>291</v>
      </c>
      <c r="F219" s="219" t="s">
        <v>292</v>
      </c>
      <c r="G219" s="220" t="s">
        <v>142</v>
      </c>
      <c r="H219" s="221">
        <v>7.5800000000000001</v>
      </c>
      <c r="I219" s="222"/>
      <c r="J219" s="223">
        <f>ROUND(I219*H219,2)</f>
        <v>0</v>
      </c>
      <c r="K219" s="224"/>
      <c r="L219" s="45"/>
      <c r="M219" s="225" t="s">
        <v>1</v>
      </c>
      <c r="N219" s="226" t="s">
        <v>42</v>
      </c>
      <c r="O219" s="92"/>
      <c r="P219" s="227">
        <f>O219*H219</f>
        <v>0</v>
      </c>
      <c r="Q219" s="227">
        <v>0.00038999999999999999</v>
      </c>
      <c r="R219" s="227">
        <f>Q219*H219</f>
        <v>0.0029562</v>
      </c>
      <c r="S219" s="227">
        <v>0</v>
      </c>
      <c r="T219" s="22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9" t="s">
        <v>210</v>
      </c>
      <c r="AT219" s="229" t="s">
        <v>129</v>
      </c>
      <c r="AU219" s="229" t="s">
        <v>87</v>
      </c>
      <c r="AY219" s="18" t="s">
        <v>127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8" t="s">
        <v>85</v>
      </c>
      <c r="BK219" s="230">
        <f>ROUND(I219*H219,2)</f>
        <v>0</v>
      </c>
      <c r="BL219" s="18" t="s">
        <v>210</v>
      </c>
      <c r="BM219" s="229" t="s">
        <v>293</v>
      </c>
    </row>
    <row r="220" s="2" customFormat="1" ht="16.5" customHeight="1">
      <c r="A220" s="39"/>
      <c r="B220" s="40"/>
      <c r="C220" s="217" t="s">
        <v>294</v>
      </c>
      <c r="D220" s="217" t="s">
        <v>129</v>
      </c>
      <c r="E220" s="218" t="s">
        <v>295</v>
      </c>
      <c r="F220" s="219" t="s">
        <v>296</v>
      </c>
      <c r="G220" s="220" t="s">
        <v>132</v>
      </c>
      <c r="H220" s="221">
        <v>2.056</v>
      </c>
      <c r="I220" s="222"/>
      <c r="J220" s="223">
        <f>ROUND(I220*H220,2)</f>
        <v>0</v>
      </c>
      <c r="K220" s="224"/>
      <c r="L220" s="45"/>
      <c r="M220" s="225" t="s">
        <v>1</v>
      </c>
      <c r="N220" s="226" t="s">
        <v>42</v>
      </c>
      <c r="O220" s="92"/>
      <c r="P220" s="227">
        <f>O220*H220</f>
        <v>0</v>
      </c>
      <c r="Q220" s="227">
        <v>3.0000000000000001E-05</v>
      </c>
      <c r="R220" s="227">
        <f>Q220*H220</f>
        <v>6.1680000000000006E-05</v>
      </c>
      <c r="S220" s="227">
        <v>0</v>
      </c>
      <c r="T220" s="22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9" t="s">
        <v>210</v>
      </c>
      <c r="AT220" s="229" t="s">
        <v>129</v>
      </c>
      <c r="AU220" s="229" t="s">
        <v>87</v>
      </c>
      <c r="AY220" s="18" t="s">
        <v>127</v>
      </c>
      <c r="BE220" s="230">
        <f>IF(N220="základní",J220,0)</f>
        <v>0</v>
      </c>
      <c r="BF220" s="230">
        <f>IF(N220="snížená",J220,0)</f>
        <v>0</v>
      </c>
      <c r="BG220" s="230">
        <f>IF(N220="zákl. přenesená",J220,0)</f>
        <v>0</v>
      </c>
      <c r="BH220" s="230">
        <f>IF(N220="sníž. přenesená",J220,0)</f>
        <v>0</v>
      </c>
      <c r="BI220" s="230">
        <f>IF(N220="nulová",J220,0)</f>
        <v>0</v>
      </c>
      <c r="BJ220" s="18" t="s">
        <v>85</v>
      </c>
      <c r="BK220" s="230">
        <f>ROUND(I220*H220,2)</f>
        <v>0</v>
      </c>
      <c r="BL220" s="18" t="s">
        <v>210</v>
      </c>
      <c r="BM220" s="229" t="s">
        <v>297</v>
      </c>
    </row>
    <row r="221" s="13" customFormat="1">
      <c r="A221" s="13"/>
      <c r="B221" s="231"/>
      <c r="C221" s="232"/>
      <c r="D221" s="233" t="s">
        <v>135</v>
      </c>
      <c r="E221" s="234" t="s">
        <v>1</v>
      </c>
      <c r="F221" s="235" t="s">
        <v>298</v>
      </c>
      <c r="G221" s="232"/>
      <c r="H221" s="236">
        <v>2.056</v>
      </c>
      <c r="I221" s="237"/>
      <c r="J221" s="232"/>
      <c r="K221" s="232"/>
      <c r="L221" s="238"/>
      <c r="M221" s="239"/>
      <c r="N221" s="240"/>
      <c r="O221" s="240"/>
      <c r="P221" s="240"/>
      <c r="Q221" s="240"/>
      <c r="R221" s="240"/>
      <c r="S221" s="240"/>
      <c r="T221" s="24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2" t="s">
        <v>135</v>
      </c>
      <c r="AU221" s="242" t="s">
        <v>87</v>
      </c>
      <c r="AV221" s="13" t="s">
        <v>87</v>
      </c>
      <c r="AW221" s="13" t="s">
        <v>32</v>
      </c>
      <c r="AX221" s="13" t="s">
        <v>85</v>
      </c>
      <c r="AY221" s="242" t="s">
        <v>127</v>
      </c>
    </row>
    <row r="222" s="2" customFormat="1" ht="16.5" customHeight="1">
      <c r="A222" s="39"/>
      <c r="B222" s="40"/>
      <c r="C222" s="217" t="s">
        <v>299</v>
      </c>
      <c r="D222" s="217" t="s">
        <v>129</v>
      </c>
      <c r="E222" s="218" t="s">
        <v>300</v>
      </c>
      <c r="F222" s="219" t="s">
        <v>301</v>
      </c>
      <c r="G222" s="220" t="s">
        <v>142</v>
      </c>
      <c r="H222" s="221">
        <v>7.5800000000000001</v>
      </c>
      <c r="I222" s="222"/>
      <c r="J222" s="223">
        <f>ROUND(I222*H222,2)</f>
        <v>0</v>
      </c>
      <c r="K222" s="224"/>
      <c r="L222" s="45"/>
      <c r="M222" s="225" t="s">
        <v>1</v>
      </c>
      <c r="N222" s="226" t="s">
        <v>42</v>
      </c>
      <c r="O222" s="92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9" t="s">
        <v>210</v>
      </c>
      <c r="AT222" s="229" t="s">
        <v>129</v>
      </c>
      <c r="AU222" s="229" t="s">
        <v>87</v>
      </c>
      <c r="AY222" s="18" t="s">
        <v>127</v>
      </c>
      <c r="BE222" s="230">
        <f>IF(N222="základní",J222,0)</f>
        <v>0</v>
      </c>
      <c r="BF222" s="230">
        <f>IF(N222="snížená",J222,0)</f>
        <v>0</v>
      </c>
      <c r="BG222" s="230">
        <f>IF(N222="zákl. přenesená",J222,0)</f>
        <v>0</v>
      </c>
      <c r="BH222" s="230">
        <f>IF(N222="sníž. přenesená",J222,0)</f>
        <v>0</v>
      </c>
      <c r="BI222" s="230">
        <f>IF(N222="nulová",J222,0)</f>
        <v>0</v>
      </c>
      <c r="BJ222" s="18" t="s">
        <v>85</v>
      </c>
      <c r="BK222" s="230">
        <f>ROUND(I222*H222,2)</f>
        <v>0</v>
      </c>
      <c r="BL222" s="18" t="s">
        <v>210</v>
      </c>
      <c r="BM222" s="229" t="s">
        <v>302</v>
      </c>
    </row>
    <row r="223" s="2" customFormat="1" ht="16.5" customHeight="1">
      <c r="A223" s="39"/>
      <c r="B223" s="40"/>
      <c r="C223" s="217" t="s">
        <v>303</v>
      </c>
      <c r="D223" s="217" t="s">
        <v>129</v>
      </c>
      <c r="E223" s="218" t="s">
        <v>304</v>
      </c>
      <c r="F223" s="219" t="s">
        <v>305</v>
      </c>
      <c r="G223" s="220" t="s">
        <v>142</v>
      </c>
      <c r="H223" s="221">
        <v>7.5800000000000001</v>
      </c>
      <c r="I223" s="222"/>
      <c r="J223" s="223">
        <f>ROUND(I223*H223,2)</f>
        <v>0</v>
      </c>
      <c r="K223" s="224"/>
      <c r="L223" s="45"/>
      <c r="M223" s="225" t="s">
        <v>1</v>
      </c>
      <c r="N223" s="226" t="s">
        <v>42</v>
      </c>
      <c r="O223" s="92"/>
      <c r="P223" s="227">
        <f>O223*H223</f>
        <v>0</v>
      </c>
      <c r="Q223" s="227">
        <v>0.00017000000000000001</v>
      </c>
      <c r="R223" s="227">
        <f>Q223*H223</f>
        <v>0.0012886000000000002</v>
      </c>
      <c r="S223" s="227">
        <v>0</v>
      </c>
      <c r="T223" s="22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9" t="s">
        <v>210</v>
      </c>
      <c r="AT223" s="229" t="s">
        <v>129</v>
      </c>
      <c r="AU223" s="229" t="s">
        <v>87</v>
      </c>
      <c r="AY223" s="18" t="s">
        <v>127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8" t="s">
        <v>85</v>
      </c>
      <c r="BK223" s="230">
        <f>ROUND(I223*H223,2)</f>
        <v>0</v>
      </c>
      <c r="BL223" s="18" t="s">
        <v>210</v>
      </c>
      <c r="BM223" s="229" t="s">
        <v>306</v>
      </c>
    </row>
    <row r="224" s="13" customFormat="1">
      <c r="A224" s="13"/>
      <c r="B224" s="231"/>
      <c r="C224" s="232"/>
      <c r="D224" s="233" t="s">
        <v>135</v>
      </c>
      <c r="E224" s="234" t="s">
        <v>1</v>
      </c>
      <c r="F224" s="235" t="s">
        <v>289</v>
      </c>
      <c r="G224" s="232"/>
      <c r="H224" s="236">
        <v>7.5800000000000001</v>
      </c>
      <c r="I224" s="237"/>
      <c r="J224" s="232"/>
      <c r="K224" s="232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135</v>
      </c>
      <c r="AU224" s="242" t="s">
        <v>87</v>
      </c>
      <c r="AV224" s="13" t="s">
        <v>87</v>
      </c>
      <c r="AW224" s="13" t="s">
        <v>32</v>
      </c>
      <c r="AX224" s="13" t="s">
        <v>85</v>
      </c>
      <c r="AY224" s="242" t="s">
        <v>127</v>
      </c>
    </row>
    <row r="225" s="2" customFormat="1" ht="16.5" customHeight="1">
      <c r="A225" s="39"/>
      <c r="B225" s="40"/>
      <c r="C225" s="217" t="s">
        <v>307</v>
      </c>
      <c r="D225" s="217" t="s">
        <v>129</v>
      </c>
      <c r="E225" s="218" t="s">
        <v>308</v>
      </c>
      <c r="F225" s="219" t="s">
        <v>309</v>
      </c>
      <c r="G225" s="220" t="s">
        <v>142</v>
      </c>
      <c r="H225" s="221">
        <v>7.5800000000000001</v>
      </c>
      <c r="I225" s="222"/>
      <c r="J225" s="223">
        <f>ROUND(I225*H225,2)</f>
        <v>0</v>
      </c>
      <c r="K225" s="224"/>
      <c r="L225" s="45"/>
      <c r="M225" s="225" t="s">
        <v>1</v>
      </c>
      <c r="N225" s="226" t="s">
        <v>42</v>
      </c>
      <c r="O225" s="92"/>
      <c r="P225" s="227">
        <f>O225*H225</f>
        <v>0</v>
      </c>
      <c r="Q225" s="227">
        <v>0.00017000000000000001</v>
      </c>
      <c r="R225" s="227">
        <f>Q225*H225</f>
        <v>0.0012886000000000002</v>
      </c>
      <c r="S225" s="227">
        <v>0</v>
      </c>
      <c r="T225" s="22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9" t="s">
        <v>210</v>
      </c>
      <c r="AT225" s="229" t="s">
        <v>129</v>
      </c>
      <c r="AU225" s="229" t="s">
        <v>87</v>
      </c>
      <c r="AY225" s="18" t="s">
        <v>127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8" t="s">
        <v>85</v>
      </c>
      <c r="BK225" s="230">
        <f>ROUND(I225*H225,2)</f>
        <v>0</v>
      </c>
      <c r="BL225" s="18" t="s">
        <v>210</v>
      </c>
      <c r="BM225" s="229" t="s">
        <v>310</v>
      </c>
    </row>
    <row r="226" s="2" customFormat="1" ht="16.5" customHeight="1">
      <c r="A226" s="39"/>
      <c r="B226" s="40"/>
      <c r="C226" s="217" t="s">
        <v>311</v>
      </c>
      <c r="D226" s="217" t="s">
        <v>129</v>
      </c>
      <c r="E226" s="218" t="s">
        <v>312</v>
      </c>
      <c r="F226" s="219" t="s">
        <v>313</v>
      </c>
      <c r="G226" s="220" t="s">
        <v>142</v>
      </c>
      <c r="H226" s="221">
        <v>7.5800000000000001</v>
      </c>
      <c r="I226" s="222"/>
      <c r="J226" s="223">
        <f>ROUND(I226*H226,2)</f>
        <v>0</v>
      </c>
      <c r="K226" s="224"/>
      <c r="L226" s="45"/>
      <c r="M226" s="225" t="s">
        <v>1</v>
      </c>
      <c r="N226" s="226" t="s">
        <v>42</v>
      </c>
      <c r="O226" s="92"/>
      <c r="P226" s="227">
        <f>O226*H226</f>
        <v>0</v>
      </c>
      <c r="Q226" s="227">
        <v>0.00017000000000000001</v>
      </c>
      <c r="R226" s="227">
        <f>Q226*H226</f>
        <v>0.0012886000000000002</v>
      </c>
      <c r="S226" s="227">
        <v>0</v>
      </c>
      <c r="T226" s="22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9" t="s">
        <v>210</v>
      </c>
      <c r="AT226" s="229" t="s">
        <v>129</v>
      </c>
      <c r="AU226" s="229" t="s">
        <v>87</v>
      </c>
      <c r="AY226" s="18" t="s">
        <v>127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8" t="s">
        <v>85</v>
      </c>
      <c r="BK226" s="230">
        <f>ROUND(I226*H226,2)</f>
        <v>0</v>
      </c>
      <c r="BL226" s="18" t="s">
        <v>210</v>
      </c>
      <c r="BM226" s="229" t="s">
        <v>314</v>
      </c>
    </row>
    <row r="227" s="2" customFormat="1" ht="16.5" customHeight="1">
      <c r="A227" s="39"/>
      <c r="B227" s="40"/>
      <c r="C227" s="217" t="s">
        <v>315</v>
      </c>
      <c r="D227" s="217" t="s">
        <v>129</v>
      </c>
      <c r="E227" s="218" t="s">
        <v>316</v>
      </c>
      <c r="F227" s="219" t="s">
        <v>317</v>
      </c>
      <c r="G227" s="220" t="s">
        <v>142</v>
      </c>
      <c r="H227" s="221">
        <v>58.043999999999997</v>
      </c>
      <c r="I227" s="222"/>
      <c r="J227" s="223">
        <f>ROUND(I227*H227,2)</f>
        <v>0</v>
      </c>
      <c r="K227" s="224"/>
      <c r="L227" s="45"/>
      <c r="M227" s="225" t="s">
        <v>1</v>
      </c>
      <c r="N227" s="226" t="s">
        <v>42</v>
      </c>
      <c r="O227" s="92"/>
      <c r="P227" s="227">
        <f>O227*H227</f>
        <v>0</v>
      </c>
      <c r="Q227" s="227">
        <v>0.00027</v>
      </c>
      <c r="R227" s="227">
        <f>Q227*H227</f>
        <v>0.015671879999999999</v>
      </c>
      <c r="S227" s="227">
        <v>0</v>
      </c>
      <c r="T227" s="22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9" t="s">
        <v>210</v>
      </c>
      <c r="AT227" s="229" t="s">
        <v>129</v>
      </c>
      <c r="AU227" s="229" t="s">
        <v>87</v>
      </c>
      <c r="AY227" s="18" t="s">
        <v>127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8" t="s">
        <v>85</v>
      </c>
      <c r="BK227" s="230">
        <f>ROUND(I227*H227,2)</f>
        <v>0</v>
      </c>
      <c r="BL227" s="18" t="s">
        <v>210</v>
      </c>
      <c r="BM227" s="229" t="s">
        <v>318</v>
      </c>
    </row>
    <row r="228" s="13" customFormat="1">
      <c r="A228" s="13"/>
      <c r="B228" s="231"/>
      <c r="C228" s="232"/>
      <c r="D228" s="233" t="s">
        <v>135</v>
      </c>
      <c r="E228" s="234" t="s">
        <v>1</v>
      </c>
      <c r="F228" s="235" t="s">
        <v>156</v>
      </c>
      <c r="G228" s="232"/>
      <c r="H228" s="236">
        <v>43.835999999999999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135</v>
      </c>
      <c r="AU228" s="242" t="s">
        <v>87</v>
      </c>
      <c r="AV228" s="13" t="s">
        <v>87</v>
      </c>
      <c r="AW228" s="13" t="s">
        <v>32</v>
      </c>
      <c r="AX228" s="13" t="s">
        <v>77</v>
      </c>
      <c r="AY228" s="242" t="s">
        <v>127</v>
      </c>
    </row>
    <row r="229" s="13" customFormat="1">
      <c r="A229" s="13"/>
      <c r="B229" s="231"/>
      <c r="C229" s="232"/>
      <c r="D229" s="233" t="s">
        <v>135</v>
      </c>
      <c r="E229" s="234" t="s">
        <v>1</v>
      </c>
      <c r="F229" s="235" t="s">
        <v>144</v>
      </c>
      <c r="G229" s="232"/>
      <c r="H229" s="236">
        <v>15.408</v>
      </c>
      <c r="I229" s="237"/>
      <c r="J229" s="232"/>
      <c r="K229" s="232"/>
      <c r="L229" s="238"/>
      <c r="M229" s="239"/>
      <c r="N229" s="240"/>
      <c r="O229" s="240"/>
      <c r="P229" s="240"/>
      <c r="Q229" s="240"/>
      <c r="R229" s="240"/>
      <c r="S229" s="240"/>
      <c r="T229" s="24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2" t="s">
        <v>135</v>
      </c>
      <c r="AU229" s="242" t="s">
        <v>87</v>
      </c>
      <c r="AV229" s="13" t="s">
        <v>87</v>
      </c>
      <c r="AW229" s="13" t="s">
        <v>32</v>
      </c>
      <c r="AX229" s="13" t="s">
        <v>77</v>
      </c>
      <c r="AY229" s="242" t="s">
        <v>127</v>
      </c>
    </row>
    <row r="230" s="13" customFormat="1">
      <c r="A230" s="13"/>
      <c r="B230" s="231"/>
      <c r="C230" s="232"/>
      <c r="D230" s="233" t="s">
        <v>135</v>
      </c>
      <c r="E230" s="234" t="s">
        <v>1</v>
      </c>
      <c r="F230" s="235" t="s">
        <v>145</v>
      </c>
      <c r="G230" s="232"/>
      <c r="H230" s="236">
        <v>-1.2</v>
      </c>
      <c r="I230" s="237"/>
      <c r="J230" s="232"/>
      <c r="K230" s="232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135</v>
      </c>
      <c r="AU230" s="242" t="s">
        <v>87</v>
      </c>
      <c r="AV230" s="13" t="s">
        <v>87</v>
      </c>
      <c r="AW230" s="13" t="s">
        <v>32</v>
      </c>
      <c r="AX230" s="13" t="s">
        <v>77</v>
      </c>
      <c r="AY230" s="242" t="s">
        <v>127</v>
      </c>
    </row>
    <row r="231" s="14" customFormat="1">
      <c r="A231" s="14"/>
      <c r="B231" s="243"/>
      <c r="C231" s="244"/>
      <c r="D231" s="233" t="s">
        <v>135</v>
      </c>
      <c r="E231" s="245" t="s">
        <v>1</v>
      </c>
      <c r="F231" s="246" t="s">
        <v>137</v>
      </c>
      <c r="G231" s="244"/>
      <c r="H231" s="247">
        <v>58.043999999999997</v>
      </c>
      <c r="I231" s="248"/>
      <c r="J231" s="244"/>
      <c r="K231" s="244"/>
      <c r="L231" s="249"/>
      <c r="M231" s="250"/>
      <c r="N231" s="251"/>
      <c r="O231" s="251"/>
      <c r="P231" s="251"/>
      <c r="Q231" s="251"/>
      <c r="R231" s="251"/>
      <c r="S231" s="251"/>
      <c r="T231" s="25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135</v>
      </c>
      <c r="AU231" s="253" t="s">
        <v>87</v>
      </c>
      <c r="AV231" s="14" t="s">
        <v>133</v>
      </c>
      <c r="AW231" s="14" t="s">
        <v>32</v>
      </c>
      <c r="AX231" s="14" t="s">
        <v>85</v>
      </c>
      <c r="AY231" s="253" t="s">
        <v>127</v>
      </c>
    </row>
    <row r="232" s="2" customFormat="1" ht="16.5" customHeight="1">
      <c r="A232" s="39"/>
      <c r="B232" s="40"/>
      <c r="C232" s="217" t="s">
        <v>319</v>
      </c>
      <c r="D232" s="217" t="s">
        <v>129</v>
      </c>
      <c r="E232" s="218" t="s">
        <v>320</v>
      </c>
      <c r="F232" s="219" t="s">
        <v>321</v>
      </c>
      <c r="G232" s="220" t="s">
        <v>142</v>
      </c>
      <c r="H232" s="221">
        <v>0.29399999999999998</v>
      </c>
      <c r="I232" s="222"/>
      <c r="J232" s="223">
        <f>ROUND(I232*H232,2)</f>
        <v>0</v>
      </c>
      <c r="K232" s="224"/>
      <c r="L232" s="45"/>
      <c r="M232" s="225" t="s">
        <v>1</v>
      </c>
      <c r="N232" s="226" t="s">
        <v>42</v>
      </c>
      <c r="O232" s="92"/>
      <c r="P232" s="227">
        <f>O232*H232</f>
        <v>0</v>
      </c>
      <c r="Q232" s="227">
        <v>0.00020000000000000001</v>
      </c>
      <c r="R232" s="227">
        <f>Q232*H232</f>
        <v>5.8799999999999999E-05</v>
      </c>
      <c r="S232" s="227">
        <v>0</v>
      </c>
      <c r="T232" s="22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9" t="s">
        <v>210</v>
      </c>
      <c r="AT232" s="229" t="s">
        <v>129</v>
      </c>
      <c r="AU232" s="229" t="s">
        <v>87</v>
      </c>
      <c r="AY232" s="18" t="s">
        <v>127</v>
      </c>
      <c r="BE232" s="230">
        <f>IF(N232="základní",J232,0)</f>
        <v>0</v>
      </c>
      <c r="BF232" s="230">
        <f>IF(N232="snížená",J232,0)</f>
        <v>0</v>
      </c>
      <c r="BG232" s="230">
        <f>IF(N232="zákl. přenesená",J232,0)</f>
        <v>0</v>
      </c>
      <c r="BH232" s="230">
        <f>IF(N232="sníž. přenesená",J232,0)</f>
        <v>0</v>
      </c>
      <c r="BI232" s="230">
        <f>IF(N232="nulová",J232,0)</f>
        <v>0</v>
      </c>
      <c r="BJ232" s="18" t="s">
        <v>85</v>
      </c>
      <c r="BK232" s="230">
        <f>ROUND(I232*H232,2)</f>
        <v>0</v>
      </c>
      <c r="BL232" s="18" t="s">
        <v>210</v>
      </c>
      <c r="BM232" s="229" t="s">
        <v>322</v>
      </c>
    </row>
    <row r="233" s="15" customFormat="1">
      <c r="A233" s="15"/>
      <c r="B233" s="254"/>
      <c r="C233" s="255"/>
      <c r="D233" s="233" t="s">
        <v>135</v>
      </c>
      <c r="E233" s="256" t="s">
        <v>1</v>
      </c>
      <c r="F233" s="257" t="s">
        <v>323</v>
      </c>
      <c r="G233" s="255"/>
      <c r="H233" s="256" t="s">
        <v>1</v>
      </c>
      <c r="I233" s="258"/>
      <c r="J233" s="255"/>
      <c r="K233" s="255"/>
      <c r="L233" s="259"/>
      <c r="M233" s="260"/>
      <c r="N233" s="261"/>
      <c r="O233" s="261"/>
      <c r="P233" s="261"/>
      <c r="Q233" s="261"/>
      <c r="R233" s="261"/>
      <c r="S233" s="261"/>
      <c r="T233" s="26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3" t="s">
        <v>135</v>
      </c>
      <c r="AU233" s="263" t="s">
        <v>87</v>
      </c>
      <c r="AV233" s="15" t="s">
        <v>85</v>
      </c>
      <c r="AW233" s="15" t="s">
        <v>32</v>
      </c>
      <c r="AX233" s="15" t="s">
        <v>77</v>
      </c>
      <c r="AY233" s="263" t="s">
        <v>127</v>
      </c>
    </row>
    <row r="234" s="13" customFormat="1">
      <c r="A234" s="13"/>
      <c r="B234" s="231"/>
      <c r="C234" s="232"/>
      <c r="D234" s="233" t="s">
        <v>135</v>
      </c>
      <c r="E234" s="234" t="s">
        <v>1</v>
      </c>
      <c r="F234" s="235" t="s">
        <v>324</v>
      </c>
      <c r="G234" s="232"/>
      <c r="H234" s="236">
        <v>0.29399999999999998</v>
      </c>
      <c r="I234" s="237"/>
      <c r="J234" s="232"/>
      <c r="K234" s="232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135</v>
      </c>
      <c r="AU234" s="242" t="s">
        <v>87</v>
      </c>
      <c r="AV234" s="13" t="s">
        <v>87</v>
      </c>
      <c r="AW234" s="13" t="s">
        <v>32</v>
      </c>
      <c r="AX234" s="13" t="s">
        <v>85</v>
      </c>
      <c r="AY234" s="242" t="s">
        <v>127</v>
      </c>
    </row>
    <row r="235" s="2" customFormat="1" ht="16.5" customHeight="1">
      <c r="A235" s="39"/>
      <c r="B235" s="40"/>
      <c r="C235" s="217" t="s">
        <v>325</v>
      </c>
      <c r="D235" s="217" t="s">
        <v>129</v>
      </c>
      <c r="E235" s="218" t="s">
        <v>326</v>
      </c>
      <c r="F235" s="219" t="s">
        <v>327</v>
      </c>
      <c r="G235" s="220" t="s">
        <v>142</v>
      </c>
      <c r="H235" s="221">
        <v>58.043999999999997</v>
      </c>
      <c r="I235" s="222"/>
      <c r="J235" s="223">
        <f>ROUND(I235*H235,2)</f>
        <v>0</v>
      </c>
      <c r="K235" s="224"/>
      <c r="L235" s="45"/>
      <c r="M235" s="225" t="s">
        <v>1</v>
      </c>
      <c r="N235" s="226" t="s">
        <v>42</v>
      </c>
      <c r="O235" s="92"/>
      <c r="P235" s="227">
        <f>O235*H235</f>
        <v>0</v>
      </c>
      <c r="Q235" s="227">
        <v>0.00032000000000000003</v>
      </c>
      <c r="R235" s="227">
        <f>Q235*H235</f>
        <v>0.01857408</v>
      </c>
      <c r="S235" s="227">
        <v>0</v>
      </c>
      <c r="T235" s="22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9" t="s">
        <v>210</v>
      </c>
      <c r="AT235" s="229" t="s">
        <v>129</v>
      </c>
      <c r="AU235" s="229" t="s">
        <v>87</v>
      </c>
      <c r="AY235" s="18" t="s">
        <v>127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8" t="s">
        <v>85</v>
      </c>
      <c r="BK235" s="230">
        <f>ROUND(I235*H235,2)</f>
        <v>0</v>
      </c>
      <c r="BL235" s="18" t="s">
        <v>210</v>
      </c>
      <c r="BM235" s="229" t="s">
        <v>328</v>
      </c>
    </row>
    <row r="236" s="13" customFormat="1">
      <c r="A236" s="13"/>
      <c r="B236" s="231"/>
      <c r="C236" s="232"/>
      <c r="D236" s="233" t="s">
        <v>135</v>
      </c>
      <c r="E236" s="234" t="s">
        <v>1</v>
      </c>
      <c r="F236" s="235" t="s">
        <v>156</v>
      </c>
      <c r="G236" s="232"/>
      <c r="H236" s="236">
        <v>43.835999999999999</v>
      </c>
      <c r="I236" s="237"/>
      <c r="J236" s="232"/>
      <c r="K236" s="232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135</v>
      </c>
      <c r="AU236" s="242" t="s">
        <v>87</v>
      </c>
      <c r="AV236" s="13" t="s">
        <v>87</v>
      </c>
      <c r="AW236" s="13" t="s">
        <v>32</v>
      </c>
      <c r="AX236" s="13" t="s">
        <v>77</v>
      </c>
      <c r="AY236" s="242" t="s">
        <v>127</v>
      </c>
    </row>
    <row r="237" s="13" customFormat="1">
      <c r="A237" s="13"/>
      <c r="B237" s="231"/>
      <c r="C237" s="232"/>
      <c r="D237" s="233" t="s">
        <v>135</v>
      </c>
      <c r="E237" s="234" t="s">
        <v>1</v>
      </c>
      <c r="F237" s="235" t="s">
        <v>144</v>
      </c>
      <c r="G237" s="232"/>
      <c r="H237" s="236">
        <v>15.408</v>
      </c>
      <c r="I237" s="237"/>
      <c r="J237" s="232"/>
      <c r="K237" s="232"/>
      <c r="L237" s="238"/>
      <c r="M237" s="239"/>
      <c r="N237" s="240"/>
      <c r="O237" s="240"/>
      <c r="P237" s="240"/>
      <c r="Q237" s="240"/>
      <c r="R237" s="240"/>
      <c r="S237" s="240"/>
      <c r="T237" s="24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2" t="s">
        <v>135</v>
      </c>
      <c r="AU237" s="242" t="s">
        <v>87</v>
      </c>
      <c r="AV237" s="13" t="s">
        <v>87</v>
      </c>
      <c r="AW237" s="13" t="s">
        <v>32</v>
      </c>
      <c r="AX237" s="13" t="s">
        <v>77</v>
      </c>
      <c r="AY237" s="242" t="s">
        <v>127</v>
      </c>
    </row>
    <row r="238" s="13" customFormat="1">
      <c r="A238" s="13"/>
      <c r="B238" s="231"/>
      <c r="C238" s="232"/>
      <c r="D238" s="233" t="s">
        <v>135</v>
      </c>
      <c r="E238" s="234" t="s">
        <v>1</v>
      </c>
      <c r="F238" s="235" t="s">
        <v>145</v>
      </c>
      <c r="G238" s="232"/>
      <c r="H238" s="236">
        <v>-1.2</v>
      </c>
      <c r="I238" s="237"/>
      <c r="J238" s="232"/>
      <c r="K238" s="232"/>
      <c r="L238" s="238"/>
      <c r="M238" s="239"/>
      <c r="N238" s="240"/>
      <c r="O238" s="240"/>
      <c r="P238" s="240"/>
      <c r="Q238" s="240"/>
      <c r="R238" s="240"/>
      <c r="S238" s="240"/>
      <c r="T238" s="24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2" t="s">
        <v>135</v>
      </c>
      <c r="AU238" s="242" t="s">
        <v>87</v>
      </c>
      <c r="AV238" s="13" t="s">
        <v>87</v>
      </c>
      <c r="AW238" s="13" t="s">
        <v>32</v>
      </c>
      <c r="AX238" s="13" t="s">
        <v>77</v>
      </c>
      <c r="AY238" s="242" t="s">
        <v>127</v>
      </c>
    </row>
    <row r="239" s="14" customFormat="1">
      <c r="A239" s="14"/>
      <c r="B239" s="243"/>
      <c r="C239" s="244"/>
      <c r="D239" s="233" t="s">
        <v>135</v>
      </c>
      <c r="E239" s="245" t="s">
        <v>1</v>
      </c>
      <c r="F239" s="246" t="s">
        <v>137</v>
      </c>
      <c r="G239" s="244"/>
      <c r="H239" s="247">
        <v>58.043999999999997</v>
      </c>
      <c r="I239" s="248"/>
      <c r="J239" s="244"/>
      <c r="K239" s="244"/>
      <c r="L239" s="249"/>
      <c r="M239" s="250"/>
      <c r="N239" s="251"/>
      <c r="O239" s="251"/>
      <c r="P239" s="251"/>
      <c r="Q239" s="251"/>
      <c r="R239" s="251"/>
      <c r="S239" s="251"/>
      <c r="T239" s="252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3" t="s">
        <v>135</v>
      </c>
      <c r="AU239" s="253" t="s">
        <v>87</v>
      </c>
      <c r="AV239" s="14" t="s">
        <v>133</v>
      </c>
      <c r="AW239" s="14" t="s">
        <v>32</v>
      </c>
      <c r="AX239" s="14" t="s">
        <v>85</v>
      </c>
      <c r="AY239" s="253" t="s">
        <v>127</v>
      </c>
    </row>
    <row r="240" s="2" customFormat="1" ht="16.5" customHeight="1">
      <c r="A240" s="39"/>
      <c r="B240" s="40"/>
      <c r="C240" s="217" t="s">
        <v>329</v>
      </c>
      <c r="D240" s="217" t="s">
        <v>129</v>
      </c>
      <c r="E240" s="218" t="s">
        <v>330</v>
      </c>
      <c r="F240" s="219" t="s">
        <v>331</v>
      </c>
      <c r="G240" s="220" t="s">
        <v>142</v>
      </c>
      <c r="H240" s="221">
        <v>58.043999999999997</v>
      </c>
      <c r="I240" s="222"/>
      <c r="J240" s="223">
        <f>ROUND(I240*H240,2)</f>
        <v>0</v>
      </c>
      <c r="K240" s="224"/>
      <c r="L240" s="45"/>
      <c r="M240" s="225" t="s">
        <v>1</v>
      </c>
      <c r="N240" s="226" t="s">
        <v>42</v>
      </c>
      <c r="O240" s="92"/>
      <c r="P240" s="227">
        <f>O240*H240</f>
        <v>0</v>
      </c>
      <c r="Q240" s="227">
        <v>2.0000000000000002E-05</v>
      </c>
      <c r="R240" s="227">
        <f>Q240*H240</f>
        <v>0.00116088</v>
      </c>
      <c r="S240" s="227">
        <v>0</v>
      </c>
      <c r="T240" s="22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9" t="s">
        <v>210</v>
      </c>
      <c r="AT240" s="229" t="s">
        <v>129</v>
      </c>
      <c r="AU240" s="229" t="s">
        <v>87</v>
      </c>
      <c r="AY240" s="18" t="s">
        <v>127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8" t="s">
        <v>85</v>
      </c>
      <c r="BK240" s="230">
        <f>ROUND(I240*H240,2)</f>
        <v>0</v>
      </c>
      <c r="BL240" s="18" t="s">
        <v>210</v>
      </c>
      <c r="BM240" s="229" t="s">
        <v>332</v>
      </c>
    </row>
    <row r="241" s="12" customFormat="1" ht="20.88" customHeight="1">
      <c r="A241" s="12"/>
      <c r="B241" s="201"/>
      <c r="C241" s="202"/>
      <c r="D241" s="203" t="s">
        <v>76</v>
      </c>
      <c r="E241" s="215" t="s">
        <v>333</v>
      </c>
      <c r="F241" s="215" t="s">
        <v>334</v>
      </c>
      <c r="G241" s="202"/>
      <c r="H241" s="202"/>
      <c r="I241" s="205"/>
      <c r="J241" s="216">
        <f>BK241</f>
        <v>0</v>
      </c>
      <c r="K241" s="202"/>
      <c r="L241" s="207"/>
      <c r="M241" s="208"/>
      <c r="N241" s="209"/>
      <c r="O241" s="209"/>
      <c r="P241" s="210">
        <f>SUM(P242:P245)</f>
        <v>0</v>
      </c>
      <c r="Q241" s="209"/>
      <c r="R241" s="210">
        <f>SUM(R242:R245)</f>
        <v>0</v>
      </c>
      <c r="S241" s="209"/>
      <c r="T241" s="211">
        <f>SUM(T242:T245)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2" t="s">
        <v>87</v>
      </c>
      <c r="AT241" s="213" t="s">
        <v>76</v>
      </c>
      <c r="AU241" s="213" t="s">
        <v>87</v>
      </c>
      <c r="AY241" s="212" t="s">
        <v>127</v>
      </c>
      <c r="BK241" s="214">
        <f>SUM(BK242:BK245)</f>
        <v>0</v>
      </c>
    </row>
    <row r="242" s="2" customFormat="1" ht="16.5" customHeight="1">
      <c r="A242" s="39"/>
      <c r="B242" s="40"/>
      <c r="C242" s="217" t="s">
        <v>335</v>
      </c>
      <c r="D242" s="217" t="s">
        <v>129</v>
      </c>
      <c r="E242" s="218" t="s">
        <v>336</v>
      </c>
      <c r="F242" s="219" t="s">
        <v>337</v>
      </c>
      <c r="G242" s="220" t="s">
        <v>338</v>
      </c>
      <c r="H242" s="221">
        <v>1</v>
      </c>
      <c r="I242" s="222"/>
      <c r="J242" s="223">
        <f>ROUND(I242*H242,2)</f>
        <v>0</v>
      </c>
      <c r="K242" s="224"/>
      <c r="L242" s="45"/>
      <c r="M242" s="225" t="s">
        <v>1</v>
      </c>
      <c r="N242" s="226" t="s">
        <v>42</v>
      </c>
      <c r="O242" s="92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9" t="s">
        <v>210</v>
      </c>
      <c r="AT242" s="229" t="s">
        <v>129</v>
      </c>
      <c r="AU242" s="229" t="s">
        <v>91</v>
      </c>
      <c r="AY242" s="18" t="s">
        <v>127</v>
      </c>
      <c r="BE242" s="230">
        <f>IF(N242="základní",J242,0)</f>
        <v>0</v>
      </c>
      <c r="BF242" s="230">
        <f>IF(N242="snížená",J242,0)</f>
        <v>0</v>
      </c>
      <c r="BG242" s="230">
        <f>IF(N242="zákl. přenesená",J242,0)</f>
        <v>0</v>
      </c>
      <c r="BH242" s="230">
        <f>IF(N242="sníž. přenesená",J242,0)</f>
        <v>0</v>
      </c>
      <c r="BI242" s="230">
        <f>IF(N242="nulová",J242,0)</f>
        <v>0</v>
      </c>
      <c r="BJ242" s="18" t="s">
        <v>85</v>
      </c>
      <c r="BK242" s="230">
        <f>ROUND(I242*H242,2)</f>
        <v>0</v>
      </c>
      <c r="BL242" s="18" t="s">
        <v>210</v>
      </c>
      <c r="BM242" s="229" t="s">
        <v>339</v>
      </c>
    </row>
    <row r="243" s="2" customFormat="1" ht="16.5" customHeight="1">
      <c r="A243" s="39"/>
      <c r="B243" s="40"/>
      <c r="C243" s="217" t="s">
        <v>340</v>
      </c>
      <c r="D243" s="217" t="s">
        <v>129</v>
      </c>
      <c r="E243" s="218" t="s">
        <v>341</v>
      </c>
      <c r="F243" s="219" t="s">
        <v>342</v>
      </c>
      <c r="G243" s="220" t="s">
        <v>338</v>
      </c>
      <c r="H243" s="221">
        <v>1</v>
      </c>
      <c r="I243" s="222"/>
      <c r="J243" s="223">
        <f>ROUND(I243*H243,2)</f>
        <v>0</v>
      </c>
      <c r="K243" s="224"/>
      <c r="L243" s="45"/>
      <c r="M243" s="225" t="s">
        <v>1</v>
      </c>
      <c r="N243" s="226" t="s">
        <v>42</v>
      </c>
      <c r="O243" s="92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9" t="s">
        <v>210</v>
      </c>
      <c r="AT243" s="229" t="s">
        <v>129</v>
      </c>
      <c r="AU243" s="229" t="s">
        <v>91</v>
      </c>
      <c r="AY243" s="18" t="s">
        <v>127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8" t="s">
        <v>85</v>
      </c>
      <c r="BK243" s="230">
        <f>ROUND(I243*H243,2)</f>
        <v>0</v>
      </c>
      <c r="BL243" s="18" t="s">
        <v>210</v>
      </c>
      <c r="BM243" s="229" t="s">
        <v>343</v>
      </c>
    </row>
    <row r="244" s="2" customFormat="1" ht="16.5" customHeight="1">
      <c r="A244" s="39"/>
      <c r="B244" s="40"/>
      <c r="C244" s="217" t="s">
        <v>344</v>
      </c>
      <c r="D244" s="217" t="s">
        <v>129</v>
      </c>
      <c r="E244" s="218" t="s">
        <v>345</v>
      </c>
      <c r="F244" s="219" t="s">
        <v>346</v>
      </c>
      <c r="G244" s="220" t="s">
        <v>338</v>
      </c>
      <c r="H244" s="221">
        <v>1</v>
      </c>
      <c r="I244" s="222"/>
      <c r="J244" s="223">
        <f>ROUND(I244*H244,2)</f>
        <v>0</v>
      </c>
      <c r="K244" s="224"/>
      <c r="L244" s="45"/>
      <c r="M244" s="225" t="s">
        <v>1</v>
      </c>
      <c r="N244" s="226" t="s">
        <v>42</v>
      </c>
      <c r="O244" s="92"/>
      <c r="P244" s="227">
        <f>O244*H244</f>
        <v>0</v>
      </c>
      <c r="Q244" s="227">
        <v>0</v>
      </c>
      <c r="R244" s="227">
        <f>Q244*H244</f>
        <v>0</v>
      </c>
      <c r="S244" s="227">
        <v>0</v>
      </c>
      <c r="T244" s="22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9" t="s">
        <v>210</v>
      </c>
      <c r="AT244" s="229" t="s">
        <v>129</v>
      </c>
      <c r="AU244" s="229" t="s">
        <v>91</v>
      </c>
      <c r="AY244" s="18" t="s">
        <v>127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8" t="s">
        <v>85</v>
      </c>
      <c r="BK244" s="230">
        <f>ROUND(I244*H244,2)</f>
        <v>0</v>
      </c>
      <c r="BL244" s="18" t="s">
        <v>210</v>
      </c>
      <c r="BM244" s="229" t="s">
        <v>347</v>
      </c>
    </row>
    <row r="245" s="2" customFormat="1" ht="24.15" customHeight="1">
      <c r="A245" s="39"/>
      <c r="B245" s="40"/>
      <c r="C245" s="275" t="s">
        <v>348</v>
      </c>
      <c r="D245" s="275" t="s">
        <v>349</v>
      </c>
      <c r="E245" s="276" t="s">
        <v>350</v>
      </c>
      <c r="F245" s="277" t="s">
        <v>351</v>
      </c>
      <c r="G245" s="278" t="s">
        <v>338</v>
      </c>
      <c r="H245" s="279">
        <v>1</v>
      </c>
      <c r="I245" s="280"/>
      <c r="J245" s="281">
        <f>ROUND(I245*H245,2)</f>
        <v>0</v>
      </c>
      <c r="K245" s="282"/>
      <c r="L245" s="283"/>
      <c r="M245" s="284" t="s">
        <v>1</v>
      </c>
      <c r="N245" s="285" t="s">
        <v>42</v>
      </c>
      <c r="O245" s="92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9" t="s">
        <v>294</v>
      </c>
      <c r="AT245" s="229" t="s">
        <v>349</v>
      </c>
      <c r="AU245" s="229" t="s">
        <v>91</v>
      </c>
      <c r="AY245" s="18" t="s">
        <v>127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8" t="s">
        <v>85</v>
      </c>
      <c r="BK245" s="230">
        <f>ROUND(I245*H245,2)</f>
        <v>0</v>
      </c>
      <c r="BL245" s="18" t="s">
        <v>210</v>
      </c>
      <c r="BM245" s="229" t="s">
        <v>352</v>
      </c>
    </row>
    <row r="246" s="12" customFormat="1" ht="22.8" customHeight="1">
      <c r="A246" s="12"/>
      <c r="B246" s="201"/>
      <c r="C246" s="202"/>
      <c r="D246" s="203" t="s">
        <v>76</v>
      </c>
      <c r="E246" s="215" t="s">
        <v>353</v>
      </c>
      <c r="F246" s="215" t="s">
        <v>354</v>
      </c>
      <c r="G246" s="202"/>
      <c r="H246" s="202"/>
      <c r="I246" s="205"/>
      <c r="J246" s="216">
        <f>BK246</f>
        <v>0</v>
      </c>
      <c r="K246" s="202"/>
      <c r="L246" s="207"/>
      <c r="M246" s="208"/>
      <c r="N246" s="209"/>
      <c r="O246" s="209"/>
      <c r="P246" s="210">
        <f>SUM(P247:P250)</f>
        <v>0</v>
      </c>
      <c r="Q246" s="209"/>
      <c r="R246" s="210">
        <f>SUM(R247:R250)</f>
        <v>0.0045869300000000003</v>
      </c>
      <c r="S246" s="209"/>
      <c r="T246" s="211">
        <f>SUM(T247:T250)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2" t="s">
        <v>87</v>
      </c>
      <c r="AT246" s="213" t="s">
        <v>76</v>
      </c>
      <c r="AU246" s="213" t="s">
        <v>85</v>
      </c>
      <c r="AY246" s="212" t="s">
        <v>127</v>
      </c>
      <c r="BK246" s="214">
        <f>SUM(BK247:BK250)</f>
        <v>0</v>
      </c>
    </row>
    <row r="247" s="2" customFormat="1" ht="16.5" customHeight="1">
      <c r="A247" s="39"/>
      <c r="B247" s="40"/>
      <c r="C247" s="217" t="s">
        <v>355</v>
      </c>
      <c r="D247" s="217" t="s">
        <v>129</v>
      </c>
      <c r="E247" s="218" t="s">
        <v>356</v>
      </c>
      <c r="F247" s="219" t="s">
        <v>357</v>
      </c>
      <c r="G247" s="220" t="s">
        <v>142</v>
      </c>
      <c r="H247" s="221">
        <v>15.817</v>
      </c>
      <c r="I247" s="222"/>
      <c r="J247" s="223">
        <f>ROUND(I247*H247,2)</f>
        <v>0</v>
      </c>
      <c r="K247" s="224"/>
      <c r="L247" s="45"/>
      <c r="M247" s="225" t="s">
        <v>1</v>
      </c>
      <c r="N247" s="226" t="s">
        <v>42</v>
      </c>
      <c r="O247" s="92"/>
      <c r="P247" s="227">
        <f>O247*H247</f>
        <v>0</v>
      </c>
      <c r="Q247" s="227">
        <v>0.00029</v>
      </c>
      <c r="R247" s="227">
        <f>Q247*H247</f>
        <v>0.0045869300000000003</v>
      </c>
      <c r="S247" s="227">
        <v>0</v>
      </c>
      <c r="T247" s="22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9" t="s">
        <v>210</v>
      </c>
      <c r="AT247" s="229" t="s">
        <v>129</v>
      </c>
      <c r="AU247" s="229" t="s">
        <v>87</v>
      </c>
      <c r="AY247" s="18" t="s">
        <v>127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8" t="s">
        <v>85</v>
      </c>
      <c r="BK247" s="230">
        <f>ROUND(I247*H247,2)</f>
        <v>0</v>
      </c>
      <c r="BL247" s="18" t="s">
        <v>210</v>
      </c>
      <c r="BM247" s="229" t="s">
        <v>358</v>
      </c>
    </row>
    <row r="248" s="13" customFormat="1">
      <c r="A248" s="13"/>
      <c r="B248" s="231"/>
      <c r="C248" s="232"/>
      <c r="D248" s="233" t="s">
        <v>135</v>
      </c>
      <c r="E248" s="234" t="s">
        <v>1</v>
      </c>
      <c r="F248" s="235" t="s">
        <v>183</v>
      </c>
      <c r="G248" s="232"/>
      <c r="H248" s="236">
        <v>17.917000000000002</v>
      </c>
      <c r="I248" s="237"/>
      <c r="J248" s="232"/>
      <c r="K248" s="232"/>
      <c r="L248" s="238"/>
      <c r="M248" s="239"/>
      <c r="N248" s="240"/>
      <c r="O248" s="240"/>
      <c r="P248" s="240"/>
      <c r="Q248" s="240"/>
      <c r="R248" s="240"/>
      <c r="S248" s="240"/>
      <c r="T248" s="24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2" t="s">
        <v>135</v>
      </c>
      <c r="AU248" s="242" t="s">
        <v>87</v>
      </c>
      <c r="AV248" s="13" t="s">
        <v>87</v>
      </c>
      <c r="AW248" s="13" t="s">
        <v>32</v>
      </c>
      <c r="AX248" s="13" t="s">
        <v>77</v>
      </c>
      <c r="AY248" s="242" t="s">
        <v>127</v>
      </c>
    </row>
    <row r="249" s="13" customFormat="1">
      <c r="A249" s="13"/>
      <c r="B249" s="231"/>
      <c r="C249" s="232"/>
      <c r="D249" s="233" t="s">
        <v>135</v>
      </c>
      <c r="E249" s="234" t="s">
        <v>1</v>
      </c>
      <c r="F249" s="235" t="s">
        <v>184</v>
      </c>
      <c r="G249" s="232"/>
      <c r="H249" s="236">
        <v>-2.1000000000000001</v>
      </c>
      <c r="I249" s="237"/>
      <c r="J249" s="232"/>
      <c r="K249" s="232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135</v>
      </c>
      <c r="AU249" s="242" t="s">
        <v>87</v>
      </c>
      <c r="AV249" s="13" t="s">
        <v>87</v>
      </c>
      <c r="AW249" s="13" t="s">
        <v>32</v>
      </c>
      <c r="AX249" s="13" t="s">
        <v>77</v>
      </c>
      <c r="AY249" s="242" t="s">
        <v>127</v>
      </c>
    </row>
    <row r="250" s="14" customFormat="1">
      <c r="A250" s="14"/>
      <c r="B250" s="243"/>
      <c r="C250" s="244"/>
      <c r="D250" s="233" t="s">
        <v>135</v>
      </c>
      <c r="E250" s="245" t="s">
        <v>1</v>
      </c>
      <c r="F250" s="246" t="s">
        <v>137</v>
      </c>
      <c r="G250" s="244"/>
      <c r="H250" s="247">
        <v>15.817</v>
      </c>
      <c r="I250" s="248"/>
      <c r="J250" s="244"/>
      <c r="K250" s="244"/>
      <c r="L250" s="249"/>
      <c r="M250" s="286"/>
      <c r="N250" s="287"/>
      <c r="O250" s="287"/>
      <c r="P250" s="287"/>
      <c r="Q250" s="287"/>
      <c r="R250" s="287"/>
      <c r="S250" s="287"/>
      <c r="T250" s="28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135</v>
      </c>
      <c r="AU250" s="253" t="s">
        <v>87</v>
      </c>
      <c r="AV250" s="14" t="s">
        <v>133</v>
      </c>
      <c r="AW250" s="14" t="s">
        <v>32</v>
      </c>
      <c r="AX250" s="14" t="s">
        <v>85</v>
      </c>
      <c r="AY250" s="253" t="s">
        <v>127</v>
      </c>
    </row>
    <row r="251" s="2" customFormat="1" ht="6.96" customHeight="1">
      <c r="A251" s="39"/>
      <c r="B251" s="67"/>
      <c r="C251" s="68"/>
      <c r="D251" s="68"/>
      <c r="E251" s="68"/>
      <c r="F251" s="68"/>
      <c r="G251" s="68"/>
      <c r="H251" s="68"/>
      <c r="I251" s="68"/>
      <c r="J251" s="68"/>
      <c r="K251" s="68"/>
      <c r="L251" s="45"/>
      <c r="M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</row>
  </sheetData>
  <sheetProtection sheet="1" autoFilter="0" formatColumns="0" formatRows="0" objects="1" scenarios="1" spinCount="100000" saltValue="gZIQiLi6HNM9WGaNCH4h5Q6PUl8rm+0hZ7ajRavk0c51Gk9IcoBExluNLrmHgz7tRYu8rjy+nRt699NkZyDBkw==" hashValue="9jEuHPXP8+352dgFqVwA4bo1GMj+JyW1twRX0eWZU5cPNYYIAQ2EgWWI1tOfDWDsMyiVO2lCDRImBUMEiMrN2g==" algorithmName="SHA-512" password="CC35"/>
  <autoFilter ref="C127:K250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4"/>
      <c r="C3" s="135"/>
      <c r="D3" s="135"/>
      <c r="E3" s="135"/>
      <c r="F3" s="135"/>
      <c r="G3" s="135"/>
      <c r="H3" s="21"/>
    </row>
    <row r="4" s="1" customFormat="1" ht="24.96" customHeight="1">
      <c r="B4" s="21"/>
      <c r="C4" s="136" t="s">
        <v>359</v>
      </c>
      <c r="H4" s="21"/>
    </row>
    <row r="5" s="1" customFormat="1" ht="12" customHeight="1">
      <c r="B5" s="21"/>
      <c r="C5" s="289" t="s">
        <v>13</v>
      </c>
      <c r="D5" s="145" t="s">
        <v>14</v>
      </c>
      <c r="E5" s="1"/>
      <c r="F5" s="1"/>
      <c r="H5" s="21"/>
    </row>
    <row r="6" s="1" customFormat="1" ht="36.96" customHeight="1">
      <c r="B6" s="21"/>
      <c r="C6" s="290" t="s">
        <v>16</v>
      </c>
      <c r="D6" s="291" t="s">
        <v>17</v>
      </c>
      <c r="E6" s="1"/>
      <c r="F6" s="1"/>
      <c r="H6" s="21"/>
    </row>
    <row r="7" s="1" customFormat="1" ht="16.5" customHeight="1">
      <c r="B7" s="21"/>
      <c r="C7" s="138" t="s">
        <v>22</v>
      </c>
      <c r="D7" s="142" t="str">
        <f>'Rekapitulace stavby'!AN8</f>
        <v>30. 3. 2026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89"/>
      <c r="B9" s="292"/>
      <c r="C9" s="293" t="s">
        <v>58</v>
      </c>
      <c r="D9" s="294" t="s">
        <v>59</v>
      </c>
      <c r="E9" s="294" t="s">
        <v>114</v>
      </c>
      <c r="F9" s="295" t="s">
        <v>360</v>
      </c>
      <c r="G9" s="189"/>
      <c r="H9" s="292"/>
    </row>
    <row r="10" s="2" customFormat="1" ht="26.4" customHeight="1">
      <c r="A10" s="39"/>
      <c r="B10" s="45"/>
      <c r="C10" s="296" t="s">
        <v>82</v>
      </c>
      <c r="D10" s="296" t="s">
        <v>83</v>
      </c>
      <c r="E10" s="39"/>
      <c r="F10" s="39"/>
      <c r="G10" s="39"/>
      <c r="H10" s="45"/>
    </row>
    <row r="11" s="2" customFormat="1" ht="16.8" customHeight="1">
      <c r="A11" s="39"/>
      <c r="B11" s="45"/>
      <c r="C11" s="297" t="s">
        <v>88</v>
      </c>
      <c r="D11" s="298" t="s">
        <v>89</v>
      </c>
      <c r="E11" s="299" t="s">
        <v>1</v>
      </c>
      <c r="F11" s="300">
        <v>22.387</v>
      </c>
      <c r="G11" s="39"/>
      <c r="H11" s="45"/>
    </row>
    <row r="12" s="2" customFormat="1" ht="16.8" customHeight="1">
      <c r="A12" s="39"/>
      <c r="B12" s="45"/>
      <c r="C12" s="301" t="s">
        <v>1</v>
      </c>
      <c r="D12" s="301" t="s">
        <v>361</v>
      </c>
      <c r="E12" s="18" t="s">
        <v>1</v>
      </c>
      <c r="F12" s="302">
        <v>0</v>
      </c>
      <c r="G12" s="39"/>
      <c r="H12" s="45"/>
    </row>
    <row r="13" s="2" customFormat="1" ht="16.8" customHeight="1">
      <c r="A13" s="39"/>
      <c r="B13" s="45"/>
      <c r="C13" s="301" t="s">
        <v>1</v>
      </c>
      <c r="D13" s="301" t="s">
        <v>362</v>
      </c>
      <c r="E13" s="18" t="s">
        <v>1</v>
      </c>
      <c r="F13" s="302">
        <v>18.838000000000001</v>
      </c>
      <c r="G13" s="39"/>
      <c r="H13" s="45"/>
    </row>
    <row r="14" s="2" customFormat="1" ht="16.8" customHeight="1">
      <c r="A14" s="39"/>
      <c r="B14" s="45"/>
      <c r="C14" s="301" t="s">
        <v>1</v>
      </c>
      <c r="D14" s="301" t="s">
        <v>363</v>
      </c>
      <c r="E14" s="18" t="s">
        <v>1</v>
      </c>
      <c r="F14" s="302">
        <v>0</v>
      </c>
      <c r="G14" s="39"/>
      <c r="H14" s="45"/>
    </row>
    <row r="15" s="2" customFormat="1" ht="16.8" customHeight="1">
      <c r="A15" s="39"/>
      <c r="B15" s="45"/>
      <c r="C15" s="301" t="s">
        <v>1</v>
      </c>
      <c r="D15" s="301" t="s">
        <v>364</v>
      </c>
      <c r="E15" s="18" t="s">
        <v>1</v>
      </c>
      <c r="F15" s="302">
        <v>3.5489999999999999</v>
      </c>
      <c r="G15" s="39"/>
      <c r="H15" s="45"/>
    </row>
    <row r="16" s="2" customFormat="1" ht="16.8" customHeight="1">
      <c r="A16" s="39"/>
      <c r="B16" s="45"/>
      <c r="C16" s="303" t="s">
        <v>365</v>
      </c>
      <c r="D16" s="39"/>
      <c r="E16" s="39"/>
      <c r="F16" s="39"/>
      <c r="G16" s="39"/>
      <c r="H16" s="45"/>
    </row>
    <row r="17" s="2" customFormat="1" ht="16.8" customHeight="1">
      <c r="A17" s="39"/>
      <c r="B17" s="45"/>
      <c r="C17" s="301" t="s">
        <v>234</v>
      </c>
      <c r="D17" s="301" t="s">
        <v>235</v>
      </c>
      <c r="E17" s="18" t="s">
        <v>142</v>
      </c>
      <c r="F17" s="302">
        <v>22.387</v>
      </c>
      <c r="G17" s="39"/>
      <c r="H17" s="45"/>
    </row>
    <row r="18" s="2" customFormat="1" ht="16.8" customHeight="1">
      <c r="A18" s="39"/>
      <c r="B18" s="45"/>
      <c r="C18" s="297" t="s">
        <v>366</v>
      </c>
      <c r="D18" s="298" t="s">
        <v>367</v>
      </c>
      <c r="E18" s="299" t="s">
        <v>1</v>
      </c>
      <c r="F18" s="300">
        <v>36.887999999999998</v>
      </c>
      <c r="G18" s="39"/>
      <c r="H18" s="45"/>
    </row>
    <row r="19" s="2" customFormat="1" ht="16.8" customHeight="1">
      <c r="A19" s="39"/>
      <c r="B19" s="45"/>
      <c r="C19" s="301" t="s">
        <v>1</v>
      </c>
      <c r="D19" s="301" t="s">
        <v>368</v>
      </c>
      <c r="E19" s="18" t="s">
        <v>1</v>
      </c>
      <c r="F19" s="302">
        <v>51.960000000000001</v>
      </c>
      <c r="G19" s="39"/>
      <c r="H19" s="45"/>
    </row>
    <row r="20" s="2" customFormat="1" ht="16.8" customHeight="1">
      <c r="A20" s="39"/>
      <c r="B20" s="45"/>
      <c r="C20" s="301" t="s">
        <v>1</v>
      </c>
      <c r="D20" s="301" t="s">
        <v>369</v>
      </c>
      <c r="E20" s="18" t="s">
        <v>1</v>
      </c>
      <c r="F20" s="302">
        <v>-15.071999999999999</v>
      </c>
      <c r="G20" s="39"/>
      <c r="H20" s="45"/>
    </row>
    <row r="21" s="2" customFormat="1" ht="7.44" customHeight="1">
      <c r="A21" s="39"/>
      <c r="B21" s="168"/>
      <c r="C21" s="169"/>
      <c r="D21" s="169"/>
      <c r="E21" s="169"/>
      <c r="F21" s="169"/>
      <c r="G21" s="169"/>
      <c r="H21" s="45"/>
    </row>
    <row r="22" s="2" customFormat="1">
      <c r="A22" s="39"/>
      <c r="B22" s="39"/>
      <c r="C22" s="39"/>
      <c r="D22" s="39"/>
      <c r="E22" s="39"/>
      <c r="F22" s="39"/>
      <c r="G22" s="39"/>
      <c r="H22" s="39"/>
    </row>
  </sheetData>
  <sheetProtection sheet="1" formatColumns="0" formatRows="0" objects="1" scenarios="1" spinCount="100000" saltValue="yRgf6nTHC/5i5/zgUpXdWnt7RF1Nq0pDd6vFmOdrSsNIZbFnLDIDUYCDh4f7ww6oYfDq8juFlpgWUaXx+IPAGA==" hashValue="mKWve9iMGYPDdUtNcFuFozZtD6rOS5Prh8jWLOQXSnYLSVhz19i9ppMyLVhu3MgkQUql60dBlVsw6AJMB7wdBA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DESKTOP-Q38HFVV\Michal Štýs</dc:creator>
  <cp:lastModifiedBy>DESKTOP-Q38HFVV\Michal Štýs</cp:lastModifiedBy>
  <dcterms:created xsi:type="dcterms:W3CDTF">2026-06-08T07:30:52Z</dcterms:created>
  <dcterms:modified xsi:type="dcterms:W3CDTF">2026-06-08T07:30:56Z</dcterms:modified>
</cp:coreProperties>
</file>